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9225" activeTab="1"/>
  </bookViews>
  <sheets>
    <sheet name="Поэлементный" sheetId="3" r:id="rId1"/>
    <sheet name="Анализ" sheetId="1" r:id="rId2"/>
  </sheets>
  <definedNames>
    <definedName name="_xlnm._FilterDatabase" localSheetId="1" hidden="1">Анализ!$A$2:$Y$48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3"/>
  <c r="F33"/>
  <c r="G33"/>
  <c r="H33"/>
  <c r="I33"/>
  <c r="J33"/>
  <c r="K33"/>
  <c r="L33"/>
  <c r="M33"/>
  <c r="N33"/>
  <c r="O33"/>
  <c r="P33"/>
  <c r="Q33"/>
  <c r="R33"/>
  <c r="S33"/>
  <c r="T33"/>
  <c r="D33"/>
  <c r="F9" i="1" l="1"/>
  <c r="G9"/>
  <c r="H9"/>
  <c r="I9"/>
  <c r="J9"/>
  <c r="K9"/>
  <c r="L9"/>
  <c r="M9"/>
  <c r="N9"/>
  <c r="O9"/>
  <c r="P9"/>
  <c r="Q9"/>
  <c r="R9"/>
  <c r="S9"/>
  <c r="T9"/>
  <c r="U9"/>
  <c r="V9"/>
  <c r="W9"/>
  <c r="X9"/>
  <c r="E9"/>
  <c r="Z11" i="3" l="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10"/>
  <c r="X5" l="1"/>
  <c r="J7" i="1" s="1"/>
  <c r="X4" i="3"/>
  <c r="I7" i="1" s="1"/>
  <c r="X3" i="3"/>
  <c r="H7" i="1" s="1"/>
  <c r="X2" i="3"/>
  <c r="G7" i="1" s="1"/>
  <c r="Y11" i="3" l="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10"/>
  <c r="AB35" l="1"/>
  <c r="AA35"/>
  <c r="Z35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U10"/>
  <c r="V10" l="1"/>
  <c r="AC9" s="1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V12" l="1"/>
  <c r="AC11" s="1"/>
  <c r="V14"/>
  <c r="AC13" s="1"/>
  <c r="V16"/>
  <c r="AC15" s="1"/>
  <c r="V18"/>
  <c r="AC17" s="1"/>
  <c r="V20"/>
  <c r="AC19" s="1"/>
  <c r="V22"/>
  <c r="AC21" s="1"/>
  <c r="V24"/>
  <c r="AC23" s="1"/>
  <c r="V26"/>
  <c r="AC25" s="1"/>
  <c r="V28"/>
  <c r="AC27" s="1"/>
  <c r="V30"/>
  <c r="AC29" s="1"/>
  <c r="V32"/>
  <c r="AC31" s="1"/>
  <c r="V11"/>
  <c r="AC10" s="1"/>
  <c r="V13"/>
  <c r="AC12" s="1"/>
  <c r="V15"/>
  <c r="AC14" s="1"/>
  <c r="V17"/>
  <c r="AC16" s="1"/>
  <c r="V19"/>
  <c r="AC18" s="1"/>
  <c r="V21"/>
  <c r="AC20" s="1"/>
  <c r="V23"/>
  <c r="AC22" s="1"/>
  <c r="V25"/>
  <c r="AC24" s="1"/>
  <c r="V27"/>
  <c r="AC26" s="1"/>
  <c r="V29"/>
  <c r="AC28" s="1"/>
  <c r="V31"/>
  <c r="AC30" s="1"/>
  <c r="AC32"/>
  <c r="X10" i="1"/>
  <c r="W10"/>
  <c r="E34" i="3"/>
  <c r="F10" i="1"/>
  <c r="G34" i="3"/>
  <c r="H10" i="1"/>
  <c r="I34" i="3"/>
  <c r="J10" i="1"/>
  <c r="L10"/>
  <c r="K34" i="3"/>
  <c r="M34"/>
  <c r="N10" i="1"/>
  <c r="P10"/>
  <c r="O34" i="3"/>
  <c r="S34"/>
  <c r="T10" i="1"/>
  <c r="K10"/>
  <c r="J34" i="3"/>
  <c r="L34"/>
  <c r="M10" i="1"/>
  <c r="S10"/>
  <c r="R34" i="3"/>
  <c r="V10" i="1"/>
  <c r="T34" i="3"/>
  <c r="U10" i="1"/>
  <c r="R10"/>
  <c r="Q34" i="3"/>
  <c r="I10" i="1"/>
  <c r="H34" i="3"/>
  <c r="F34"/>
  <c r="G10" i="1"/>
  <c r="O10"/>
  <c r="N34" i="3"/>
  <c r="P34"/>
  <c r="Q10" i="1"/>
  <c r="D34" i="3"/>
  <c r="E10" i="1"/>
  <c r="O11" l="1"/>
  <c r="R11"/>
  <c r="T11"/>
  <c r="V11"/>
  <c r="S11"/>
  <c r="U11"/>
  <c r="W11"/>
  <c r="M7"/>
  <c r="F11"/>
  <c r="N11"/>
  <c r="K7"/>
  <c r="J11"/>
  <c r="X11"/>
  <c r="H11"/>
  <c r="P11"/>
  <c r="L11"/>
  <c r="E11"/>
  <c r="I11"/>
  <c r="M11"/>
  <c r="Q11"/>
  <c r="L7"/>
  <c r="G11"/>
  <c r="K11"/>
</calcChain>
</file>

<file path=xl/comments1.xml><?xml version="1.0" encoding="utf-8"?>
<comments xmlns="http://schemas.openxmlformats.org/spreadsheetml/2006/main">
  <authors>
    <author>Старченко</author>
    <author>ноут</author>
  </authors>
  <commentList>
    <comment ref="U6" authorId="0">
      <text>
        <r>
          <rPr>
            <b/>
            <sz val="9"/>
            <color indexed="81"/>
            <rFont val="Tahoma"/>
            <family val="2"/>
            <charset val="204"/>
          </rPr>
          <t>Поставьте общее количество заданий.</t>
        </r>
      </text>
    </comment>
    <comment ref="U10" authorId="1">
      <text>
        <r>
          <rPr>
            <b/>
            <sz val="9"/>
            <color indexed="81"/>
            <rFont val="Tahoma"/>
            <charset val="1"/>
          </rPr>
          <t>автоматический подсчет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Старченко</author>
    <author>1</author>
    <author>ноут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04"/>
          </rPr>
          <t>Сколько всего было заданий</t>
        </r>
      </text>
    </comment>
    <comment ref="C7" authorId="1">
      <text>
        <r>
          <rPr>
            <b/>
            <sz val="9"/>
            <color indexed="81"/>
            <rFont val="Tahoma"/>
            <family val="2"/>
            <charset val="204"/>
          </rPr>
          <t>Ввести количество обучающихся в классе</t>
        </r>
      </text>
    </comment>
    <comment ref="E7" authorId="2">
      <text>
        <r>
          <rPr>
            <b/>
            <sz val="9"/>
            <color indexed="81"/>
            <rFont val="Tahoma"/>
            <charset val="1"/>
          </rPr>
          <t>Количество писавших работу</t>
        </r>
      </text>
    </comment>
  </commentList>
</comments>
</file>

<file path=xl/sharedStrings.xml><?xml version="1.0" encoding="utf-8"?>
<sst xmlns="http://schemas.openxmlformats.org/spreadsheetml/2006/main" count="76" uniqueCount="53">
  <si>
    <t>учебный год</t>
  </si>
  <si>
    <t>Учитель</t>
  </si>
  <si>
    <t>Дата проведения</t>
  </si>
  <si>
    <t>Класс</t>
  </si>
  <si>
    <t>По списку</t>
  </si>
  <si>
    <t>Фамилия</t>
  </si>
  <si>
    <t>ИТОГО</t>
  </si>
  <si>
    <t>Верно выполнили задания</t>
  </si>
  <si>
    <t>НОМЕР ЗАДАНИЯ</t>
  </si>
  <si>
    <t>Номер задания</t>
  </si>
  <si>
    <t>кач</t>
  </si>
  <si>
    <t>обуч</t>
  </si>
  <si>
    <t>Всего заданий:</t>
  </si>
  <si>
    <t>Количество писавших</t>
  </si>
  <si>
    <t>неусп</t>
  </si>
  <si>
    <t xml:space="preserve">Фамилия </t>
  </si>
  <si>
    <t xml:space="preserve">Анализ ВПР в рамках класса  </t>
  </si>
  <si>
    <t>поставьте 1 если задание выполнено</t>
  </si>
  <si>
    <t>% от общ</t>
  </si>
  <si>
    <t>всего заданий</t>
  </si>
  <si>
    <t>Наименование задания, укажите частые ошибки</t>
  </si>
  <si>
    <t>При выполнении задания  были допущены ошибки</t>
  </si>
  <si>
    <t>сравнение</t>
  </si>
  <si>
    <t>разница в отметках</t>
  </si>
  <si>
    <t>количествовыполненных заданий</t>
  </si>
  <si>
    <t>причина неуспешности</t>
  </si>
  <si>
    <t>отметка за ВПР</t>
  </si>
  <si>
    <t>отметка за пред.год</t>
  </si>
  <si>
    <t>код обучающ</t>
  </si>
  <si>
    <t>подтвердил</t>
  </si>
  <si>
    <t>понизил</t>
  </si>
  <si>
    <t>повысил</t>
  </si>
  <si>
    <t>Поэлементный анализ ВПР  класс  7в</t>
  </si>
  <si>
    <t>7в</t>
  </si>
  <si>
    <t>Новак Галина Ивановна</t>
  </si>
  <si>
    <t>Обществознание</t>
  </si>
  <si>
    <t xml:space="preserve">Выделять сущностные характеристики и основные виды деятельности людей.Частые  ошибки: неумение сфррмулировать содержательный ответ. </t>
  </si>
  <si>
    <t>Рассказ о роли видов деятельности в жизни современного человека. Частые ошибки: объяснение как связана деятельность с образом жизни человека</t>
  </si>
  <si>
    <t>Определить верное суждение о формах  духовной  культуры. Ошибки в определении  особенностей духовной культуры.</t>
  </si>
  <si>
    <t>Сравнение данных. Ошибка в пояснении выбранной позиции.</t>
  </si>
  <si>
    <t>Определить смысл высказывания  об отношениях между людьми. Ошибка в сути объяснения конкретной ситуации.</t>
  </si>
  <si>
    <t>Дать собственное объяснение явлениям и событиям общественной жизни. Приведены рассуждения общего характера.</t>
  </si>
  <si>
    <t>Взаимосвязь различных сфер жизни общества. Приведены суждения общего характера.</t>
  </si>
  <si>
    <t>Характеризовать государственное устройство России. Затруднения в функциях органов власти  РФ</t>
  </si>
  <si>
    <t>Количество использованных понятий для описания  органов власти РФ. Использовано менее половины понятий.</t>
  </si>
  <si>
    <t>Связность описания  сообщения о стране. Сообщения на связаны.</t>
  </si>
  <si>
    <t>Извлекать информацию из доступных источников (диаграмм). Ошибок нет</t>
  </si>
  <si>
    <t>Аргументация собственного выбора. Ошибок  нет</t>
  </si>
  <si>
    <t>Использование биологического и социального для характеристики человека. Ошибок  нет</t>
  </si>
  <si>
    <t>Объяснить  важность указанной ситуации. Затруднения в подборе собственных аргументов.</t>
  </si>
  <si>
    <t>Взаимосвязь различных сфер жизни общества. Затруднения  в определении сфер жизни общества.</t>
  </si>
  <si>
    <t>Получать информацию из различных источников. (Фотография). Ошибки в извлечении правильной информации.</t>
  </si>
  <si>
    <t>Указать отличия элементов. Затруднения  в указании черт различия при сравнении выбранных элементов.</t>
  </si>
</sst>
</file>

<file path=xl/styles.xml><?xml version="1.0" encoding="utf-8"?>
<styleSheet xmlns="http://schemas.openxmlformats.org/spreadsheetml/2006/main">
  <numFmts count="1">
    <numFmt numFmtId="164" formatCode="dd/mm/yy;@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rgb="FFFF0000"/>
      <name val="Times New Roman"/>
      <family val="1"/>
      <charset val="204"/>
    </font>
    <font>
      <b/>
      <i/>
      <sz val="16"/>
      <color rgb="FFFF0000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7" xfId="0" applyFont="1" applyBorder="1" applyProtection="1"/>
    <xf numFmtId="0" fontId="3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4" fillId="0" borderId="13" xfId="0" applyFont="1" applyBorder="1" applyAlignment="1" applyProtection="1"/>
    <xf numFmtId="0" fontId="4" fillId="0" borderId="12" xfId="0" applyFont="1" applyBorder="1" applyAlignment="1" applyProtection="1"/>
    <xf numFmtId="164" fontId="3" fillId="0" borderId="8" xfId="0" applyNumberFormat="1" applyFont="1" applyBorder="1" applyAlignment="1" applyProtection="1">
      <protection locked="0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9" fillId="5" borderId="15" xfId="0" applyFont="1" applyFill="1" applyBorder="1" applyAlignment="1" applyProtection="1"/>
    <xf numFmtId="0" fontId="9" fillId="5" borderId="16" xfId="0" applyFont="1" applyFill="1" applyBorder="1" applyAlignment="1" applyProtection="1"/>
    <xf numFmtId="0" fontId="4" fillId="0" borderId="28" xfId="0" applyFont="1" applyBorder="1" applyAlignment="1" applyProtection="1"/>
    <xf numFmtId="0" fontId="12" fillId="0" borderId="0" xfId="0" applyFont="1"/>
    <xf numFmtId="9" fontId="12" fillId="0" borderId="0" xfId="0" applyNumberFormat="1" applyFont="1"/>
    <xf numFmtId="0" fontId="10" fillId="0" borderId="13" xfId="0" applyFont="1" applyFill="1" applyBorder="1" applyAlignment="1" applyProtection="1">
      <alignment horizontal="center" vertical="center" wrapText="1"/>
    </xf>
    <xf numFmtId="0" fontId="1" fillId="8" borderId="13" xfId="0" applyFont="1" applyFill="1" applyBorder="1" applyAlignment="1" applyProtection="1">
      <alignment horizontal="center"/>
      <protection locked="0"/>
    </xf>
    <xf numFmtId="9" fontId="5" fillId="8" borderId="21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Alignment="1" applyProtection="1">
      <alignment horizontal="center" vertical="center"/>
    </xf>
    <xf numFmtId="9" fontId="11" fillId="8" borderId="13" xfId="0" applyNumberFormat="1" applyFont="1" applyFill="1" applyBorder="1" applyProtection="1">
      <protection locked="0"/>
    </xf>
    <xf numFmtId="1" fontId="7" fillId="7" borderId="6" xfId="0" applyNumberFormat="1" applyFont="1" applyFill="1" applyBorder="1" applyAlignment="1" applyProtection="1">
      <protection locked="0"/>
    </xf>
    <xf numFmtId="0" fontId="4" fillId="8" borderId="21" xfId="0" applyFont="1" applyFill="1" applyBorder="1" applyAlignment="1" applyProtection="1">
      <alignment horizontal="center" vertical="center" wrapText="1"/>
    </xf>
    <xf numFmtId="9" fontId="0" fillId="8" borderId="13" xfId="0" applyNumberFormat="1" applyFill="1" applyBorder="1"/>
    <xf numFmtId="0" fontId="14" fillId="0" borderId="0" xfId="0" applyFont="1" applyAlignment="1"/>
    <xf numFmtId="0" fontId="15" fillId="4" borderId="32" xfId="0" applyFont="1" applyFill="1" applyBorder="1"/>
    <xf numFmtId="0" fontId="4" fillId="8" borderId="13" xfId="0" applyFont="1" applyFill="1" applyBorder="1" applyAlignment="1" applyProtection="1">
      <alignment horizontal="center"/>
    </xf>
    <xf numFmtId="9" fontId="4" fillId="8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1" fontId="4" fillId="4" borderId="13" xfId="0" applyNumberFormat="1" applyFont="1" applyFill="1" applyBorder="1" applyAlignment="1" applyProtection="1">
      <alignment horizontal="center" vertical="center" wrapText="1"/>
    </xf>
    <xf numFmtId="9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 wrapText="1"/>
    </xf>
    <xf numFmtId="0" fontId="0" fillId="8" borderId="13" xfId="0" applyFill="1" applyBorder="1"/>
    <xf numFmtId="0" fontId="19" fillId="0" borderId="13" xfId="0" applyFont="1" applyBorder="1" applyAlignment="1" applyProtection="1">
      <alignment horizontal="center" vertical="center" wrapText="1"/>
    </xf>
    <xf numFmtId="0" fontId="10" fillId="8" borderId="13" xfId="0" applyFont="1" applyFill="1" applyBorder="1" applyProtection="1">
      <protection locked="0"/>
    </xf>
    <xf numFmtId="0" fontId="20" fillId="3" borderId="13" xfId="0" applyFont="1" applyFill="1" applyBorder="1"/>
    <xf numFmtId="0" fontId="4" fillId="9" borderId="13" xfId="0" applyFont="1" applyFill="1" applyBorder="1" applyAlignment="1" applyProtection="1">
      <alignment horizontal="center" vertical="center" wrapText="1"/>
    </xf>
    <xf numFmtId="0" fontId="16" fillId="0" borderId="13" xfId="0" applyFont="1" applyBorder="1"/>
    <xf numFmtId="1" fontId="12" fillId="0" borderId="13" xfId="0" applyNumberFormat="1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1" fillId="0" borderId="13" xfId="0" applyFont="1" applyBorder="1" applyAlignment="1" applyProtection="1"/>
    <xf numFmtId="0" fontId="1" fillId="0" borderId="13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wrapText="1"/>
    </xf>
    <xf numFmtId="0" fontId="4" fillId="0" borderId="13" xfId="0" applyFont="1" applyBorder="1" applyAlignment="1" applyProtection="1">
      <alignment horizontal="center" vertical="center" wrapText="1"/>
    </xf>
    <xf numFmtId="9" fontId="4" fillId="10" borderId="13" xfId="0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/>
      <protection hidden="1"/>
    </xf>
    <xf numFmtId="1" fontId="1" fillId="4" borderId="13" xfId="0" applyNumberFormat="1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4" fillId="3" borderId="25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8" fillId="4" borderId="0" xfId="0" applyFont="1" applyFill="1" applyAlignment="1">
      <alignment horizontal="center"/>
    </xf>
    <xf numFmtId="0" fontId="4" fillId="3" borderId="26" xfId="0" applyFont="1" applyFill="1" applyBorder="1" applyAlignment="1" applyProtection="1">
      <alignment horizontal="center" vertical="center" wrapText="1"/>
    </xf>
    <xf numFmtId="0" fontId="4" fillId="3" borderId="2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15" xfId="0" applyFont="1" applyFill="1" applyBorder="1" applyAlignment="1" applyProtection="1">
      <alignment horizontal="center" vertical="center" wrapText="1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/>
    </xf>
    <xf numFmtId="0" fontId="4" fillId="3" borderId="28" xfId="0" applyFont="1" applyFill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10" fillId="7" borderId="13" xfId="0" applyFont="1" applyFill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0" fontId="2" fillId="3" borderId="5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</xf>
    <xf numFmtId="0" fontId="10" fillId="0" borderId="16" xfId="0" applyFont="1" applyBorder="1" applyAlignment="1" applyProtection="1">
      <alignment horizontal="center"/>
    </xf>
    <xf numFmtId="0" fontId="10" fillId="0" borderId="28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13" fillId="6" borderId="29" xfId="0" applyFont="1" applyFill="1" applyBorder="1" applyAlignment="1">
      <alignment horizontal="center"/>
    </xf>
    <xf numFmtId="0" fontId="13" fillId="6" borderId="30" xfId="0" applyFont="1" applyFill="1" applyBorder="1" applyAlignment="1">
      <alignment horizontal="center"/>
    </xf>
  </cellXfs>
  <cellStyles count="1">
    <cellStyle name="Обычный" xfId="0" builtinId="0"/>
  </cellStyles>
  <dxfs count="7">
    <dxf>
      <font>
        <color rgb="FFFF0000"/>
      </font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59996337778862885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CCFF99"/>
      <color rgb="FFFF9999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microsoft.com/office/2011/relationships/chartStyle" Target="style4.xml"/><Relationship Id="rId2" Type="http://schemas.microsoft.com/office/2011/relationships/chartColorStyle" Target="colors4.xml"/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2000" b="0">
                <a:solidFill>
                  <a:srgbClr val="FF0000"/>
                </a:solidFill>
              </a:rPr>
              <a:t>Процентное</a:t>
            </a:r>
            <a:r>
              <a:rPr lang="ru-RU" sz="2000" b="0" baseline="0">
                <a:solidFill>
                  <a:srgbClr val="FF0000"/>
                </a:solidFill>
              </a:rPr>
              <a:t> количество выполненных заданий каждым учеником</a:t>
            </a:r>
            <a:endParaRPr lang="ru-RU" sz="2000" b="0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9.1755624114250575E-2"/>
          <c:y val="1.589020991029851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6579858357638814E-2"/>
          <c:y val="0.16745826366133632"/>
          <c:w val="0.9520166591039062"/>
          <c:h val="0.617693354915202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Поэлементный!$AB$9:$AB$32</c:f>
              <c:strCache>
                <c:ptCount val="24"/>
                <c:pt idx="0">
                  <c:v>Фамилия </c:v>
                </c:pt>
                <c:pt idx="1">
                  <c:v>Фамилия </c:v>
                </c:pt>
                <c:pt idx="2">
                  <c:v>Фамилия </c:v>
                </c:pt>
                <c:pt idx="3">
                  <c:v>Фамилия </c:v>
                </c:pt>
                <c:pt idx="4">
                  <c:v>Фамилия </c:v>
                </c:pt>
                <c:pt idx="5">
                  <c:v>Фамилия </c:v>
                </c:pt>
                <c:pt idx="6">
                  <c:v>Фамилия </c:v>
                </c:pt>
                <c:pt idx="7">
                  <c:v>Фамилия </c:v>
                </c:pt>
                <c:pt idx="8">
                  <c:v>Фамилия </c:v>
                </c:pt>
                <c:pt idx="9">
                  <c:v>Фамилия </c:v>
                </c:pt>
                <c:pt idx="10">
                  <c:v>Фамилия </c:v>
                </c:pt>
                <c:pt idx="11">
                  <c:v>Фамилия </c:v>
                </c:pt>
                <c:pt idx="12">
                  <c:v>Фамилия </c:v>
                </c:pt>
                <c:pt idx="13">
                  <c:v>Фамилия </c:v>
                </c:pt>
                <c:pt idx="14">
                  <c:v>Фамилия </c:v>
                </c:pt>
                <c:pt idx="15">
                  <c:v>Фамилия </c:v>
                </c:pt>
                <c:pt idx="16">
                  <c:v>Фамилия </c:v>
                </c:pt>
                <c:pt idx="17">
                  <c:v>Фамилия </c:v>
                </c:pt>
                <c:pt idx="18">
                  <c:v>Фамилия </c:v>
                </c:pt>
                <c:pt idx="19">
                  <c:v>Фамилия </c:v>
                </c:pt>
                <c:pt idx="20">
                  <c:v>Фамилия </c:v>
                </c:pt>
                <c:pt idx="21">
                  <c:v>Фамилия </c:v>
                </c:pt>
                <c:pt idx="22">
                  <c:v>Фамилия </c:v>
                </c:pt>
                <c:pt idx="23">
                  <c:v>#ССЫЛКА!</c:v>
                </c:pt>
              </c:strCache>
            </c:strRef>
          </c:cat>
          <c:val>
            <c:numRef>
              <c:f>Поэлементный!$AC$9:$AC$32</c:f>
              <c:numCache>
                <c:formatCode>0%</c:formatCode>
                <c:ptCount val="24"/>
                <c:pt idx="0">
                  <c:v>0.58823529411764708</c:v>
                </c:pt>
                <c:pt idx="1">
                  <c:v>0.52941176470588236</c:v>
                </c:pt>
                <c:pt idx="2">
                  <c:v>0.52941176470588236</c:v>
                </c:pt>
                <c:pt idx="3">
                  <c:v>0.23529411764705882</c:v>
                </c:pt>
                <c:pt idx="4">
                  <c:v>0.41176470588235292</c:v>
                </c:pt>
                <c:pt idx="5">
                  <c:v>0.35294117647058826</c:v>
                </c:pt>
                <c:pt idx="6">
                  <c:v>0.82352941176470584</c:v>
                </c:pt>
                <c:pt idx="7">
                  <c:v>0.41176470588235292</c:v>
                </c:pt>
                <c:pt idx="8">
                  <c:v>0.47058823529411764</c:v>
                </c:pt>
                <c:pt idx="9">
                  <c:v>0.58823529411764708</c:v>
                </c:pt>
                <c:pt idx="10">
                  <c:v>0.58823529411764708</c:v>
                </c:pt>
                <c:pt idx="11">
                  <c:v>0.58823529411764708</c:v>
                </c:pt>
                <c:pt idx="12">
                  <c:v>0.23529411764705882</c:v>
                </c:pt>
                <c:pt idx="13">
                  <c:v>0.6470588235294118</c:v>
                </c:pt>
                <c:pt idx="14">
                  <c:v>0.52941176470588236</c:v>
                </c:pt>
                <c:pt idx="15">
                  <c:v>0.76470588235294112</c:v>
                </c:pt>
                <c:pt idx="16">
                  <c:v>0.52941176470588236</c:v>
                </c:pt>
                <c:pt idx="17">
                  <c:v>0.58823529411764708</c:v>
                </c:pt>
                <c:pt idx="18">
                  <c:v>0.88235294117647056</c:v>
                </c:pt>
                <c:pt idx="19">
                  <c:v>0.41176470588235292</c:v>
                </c:pt>
                <c:pt idx="20">
                  <c:v>0.47058823529411764</c:v>
                </c:pt>
                <c:pt idx="21">
                  <c:v>0.47058823529411764</c:v>
                </c:pt>
                <c:pt idx="22">
                  <c:v>0.82352941176470584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73-41A1-B173-BA10DDAC3CF6}"/>
            </c:ext>
          </c:extLst>
        </c:ser>
        <c:gapWidth val="219"/>
        <c:overlap val="-27"/>
        <c:axId val="68545920"/>
        <c:axId val="68818048"/>
      </c:barChart>
      <c:catAx>
        <c:axId val="6854592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18048"/>
        <c:crosses val="autoZero"/>
        <c:auto val="1"/>
        <c:lblAlgn val="ctr"/>
        <c:lblOffset val="100"/>
      </c:catAx>
      <c:valAx>
        <c:axId val="68818048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45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Анализ сравнения отметок за ВПР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и отметок по журналу </a:t>
            </a:r>
          </a:p>
        </c:rich>
      </c:tx>
      <c:layout>
        <c:manualLayout>
          <c:xMode val="edge"/>
          <c:yMode val="edge"/>
          <c:x val="0.26562510936132983"/>
          <c:y val="1.1910776393529986E-2"/>
        </c:manualLayout>
      </c:layout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Поэлементный!$Z$34:$AB$34</c:f>
              <c:strCache>
                <c:ptCount val="3"/>
                <c:pt idx="0">
                  <c:v>подтвердил</c:v>
                </c:pt>
                <c:pt idx="1">
                  <c:v>понизил</c:v>
                </c:pt>
                <c:pt idx="2">
                  <c:v>повысил</c:v>
                </c:pt>
              </c:strCache>
            </c:strRef>
          </c:cat>
          <c:val>
            <c:numRef>
              <c:f>Поэлементный!$Z$35:$AB$35</c:f>
              <c:numCache>
                <c:formatCode>General</c:formatCode>
                <c:ptCount val="3"/>
                <c:pt idx="0">
                  <c:v>2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D6-479F-B433-6E545E77E219}"/>
            </c:ext>
          </c:extLst>
        </c:ser>
        <c:gapWidth val="219"/>
        <c:overlap val="-27"/>
        <c:axId val="68846336"/>
        <c:axId val="68847872"/>
      </c:barChart>
      <c:catAx>
        <c:axId val="6884633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47872"/>
        <c:crosses val="autoZero"/>
        <c:auto val="1"/>
        <c:lblAlgn val="ctr"/>
        <c:lblOffset val="100"/>
      </c:catAx>
      <c:valAx>
        <c:axId val="6884787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846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0.1512825685885141"/>
          <c:y val="0.22911689143105821"/>
          <c:w val="0.61949340053388846"/>
          <c:h val="0.52277998721263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>
              <a:outerShdw blurRad="254000" sx="102000" sy="102000" algn="ctr" rotWithShape="0">
                <a:prstClr val="black">
                  <a:alpha val="20000"/>
                </a:prstClr>
              </a:outerShdw>
            </a:effectLst>
          </c:spPr>
          <c:dLbls>
            <c:dLbl>
              <c:idx val="0"/>
              <c:layout>
                <c:manualLayout>
                  <c:x val="0"/>
                  <c:y val="-8.6352624157395072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59-48BE-9CF8-912783B869B6}"/>
                </c:ext>
              </c:extLst>
            </c:dLbl>
            <c:dLbl>
              <c:idx val="2"/>
              <c:layout>
                <c:manualLayout>
                  <c:x val="9.9099114916153027E-3"/>
                  <c:y val="-6.6425095505688495E-2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59-48BE-9CF8-912783B869B6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Анализ!$K$6:$M$6</c:f>
              <c:strCache>
                <c:ptCount val="3"/>
                <c:pt idx="0">
                  <c:v>кач</c:v>
                </c:pt>
                <c:pt idx="1">
                  <c:v>обуч</c:v>
                </c:pt>
                <c:pt idx="2">
                  <c:v>неусп</c:v>
                </c:pt>
              </c:strCache>
            </c:strRef>
          </c:cat>
          <c:val>
            <c:numRef>
              <c:f>Анализ!$K$7:$M$7</c:f>
              <c:numCache>
                <c:formatCode>0%</c:formatCode>
                <c:ptCount val="3"/>
                <c:pt idx="0">
                  <c:v>0.17391304347826086</c:v>
                </c:pt>
                <c:pt idx="1">
                  <c:v>0.78260869565217395</c:v>
                </c:pt>
                <c:pt idx="2">
                  <c:v>0.21739130434782608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59-48BE-9CF8-912783B869B6}"/>
            </c:ext>
          </c:extLst>
        </c:ser>
        <c:axId val="68661248"/>
        <c:axId val="68662784"/>
      </c:barChart>
      <c:catAx>
        <c:axId val="6866124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62784"/>
        <c:crosses val="autoZero"/>
        <c:auto val="1"/>
        <c:lblAlgn val="ctr"/>
        <c:lblOffset val="100"/>
      </c:catAx>
      <c:valAx>
        <c:axId val="68662784"/>
        <c:scaling>
          <c:orientation val="minMax"/>
        </c:scaling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661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8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 baseline="0"/>
              <a:t>Анализ выполнения заданий работы</a:t>
            </a:r>
            <a:endParaRPr lang="ru-RU" b="1"/>
          </a:p>
        </c:rich>
      </c:tx>
      <c:layout>
        <c:manualLayout>
          <c:xMode val="edge"/>
          <c:yMode val="edge"/>
          <c:x val="0.33661489718534227"/>
          <c:y val="5.0925925925925923E-2"/>
        </c:manualLayout>
      </c:layout>
      <c:spPr>
        <a:noFill/>
        <a:ln>
          <a:noFill/>
        </a:ln>
        <a:effectLst/>
      </c:spPr>
    </c:title>
    <c:plotArea>
      <c:layout>
        <c:manualLayout>
          <c:layoutTarget val="inner"/>
          <c:xMode val="edge"/>
          <c:yMode val="edge"/>
          <c:x val="3.3565488557632063E-2"/>
          <c:y val="0.13857654205486913"/>
          <c:w val="0.96643451144236758"/>
          <c:h val="0.72088764946048478"/>
        </c:manualLayout>
      </c:layout>
      <c:barChart>
        <c:barDir val="col"/>
        <c:grouping val="clustered"/>
        <c:ser>
          <c:idx val="0"/>
          <c:order val="0"/>
          <c:tx>
            <c:v>задания</c:v>
          </c:tx>
          <c:spPr>
            <a:solidFill>
              <a:schemeClr val="accent6"/>
            </a:solidFill>
            <a:ln>
              <a:noFill/>
            </a:ln>
            <a:effectLst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Анализ!$E$9:$X$9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Анализ!$E$10:$X$10</c:f>
              <c:numCache>
                <c:formatCode>General</c:formatCode>
                <c:ptCount val="20"/>
                <c:pt idx="0">
                  <c:v>11</c:v>
                </c:pt>
                <c:pt idx="1">
                  <c:v>10</c:v>
                </c:pt>
                <c:pt idx="2">
                  <c:v>17</c:v>
                </c:pt>
                <c:pt idx="3">
                  <c:v>23</c:v>
                </c:pt>
                <c:pt idx="4">
                  <c:v>16</c:v>
                </c:pt>
                <c:pt idx="5">
                  <c:v>23</c:v>
                </c:pt>
                <c:pt idx="6">
                  <c:v>23</c:v>
                </c:pt>
                <c:pt idx="7">
                  <c:v>16</c:v>
                </c:pt>
                <c:pt idx="8">
                  <c:v>7</c:v>
                </c:pt>
                <c:pt idx="9">
                  <c:v>13</c:v>
                </c:pt>
                <c:pt idx="10">
                  <c:v>0</c:v>
                </c:pt>
                <c:pt idx="11">
                  <c:v>0</c:v>
                </c:pt>
                <c:pt idx="12">
                  <c:v>20</c:v>
                </c:pt>
                <c:pt idx="13">
                  <c:v>11</c:v>
                </c:pt>
                <c:pt idx="14">
                  <c:v>9</c:v>
                </c:pt>
                <c:pt idx="15">
                  <c:v>9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31-44F9-BAB4-FC9DDC052BCB}"/>
            </c:ext>
          </c:extLst>
        </c:ser>
        <c:dLbls>
          <c:showVal val="1"/>
        </c:dLbls>
        <c:gapWidth val="219"/>
        <c:overlap val="-27"/>
        <c:axId val="68580864"/>
        <c:axId val="68582400"/>
      </c:barChart>
      <c:catAx>
        <c:axId val="6858086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82400"/>
        <c:crosses val="autoZero"/>
        <c:auto val="1"/>
        <c:lblAlgn val="ctr"/>
        <c:lblOffset val="100"/>
      </c:catAx>
      <c:valAx>
        <c:axId val="6858240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8580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21772</xdr:rowOff>
    </xdr:from>
    <xdr:to>
      <xdr:col>25</xdr:col>
      <xdr:colOff>43542</xdr:colOff>
      <xdr:row>51</xdr:row>
      <xdr:rowOff>41564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385480</xdr:colOff>
      <xdr:row>52</xdr:row>
      <xdr:rowOff>71717</xdr:rowOff>
    </xdr:from>
    <xdr:to>
      <xdr:col>20</xdr:col>
      <xdr:colOff>0</xdr:colOff>
      <xdr:row>62</xdr:row>
      <xdr:rowOff>125507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22252</xdr:colOff>
      <xdr:row>0</xdr:row>
      <xdr:rowOff>0</xdr:rowOff>
    </xdr:from>
    <xdr:to>
      <xdr:col>24</xdr:col>
      <xdr:colOff>27956</xdr:colOff>
      <xdr:row>6</xdr:row>
      <xdr:rowOff>249978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96981</xdr:colOff>
      <xdr:row>33</xdr:row>
      <xdr:rowOff>41564</xdr:rowOff>
    </xdr:from>
    <xdr:to>
      <xdr:col>24</xdr:col>
      <xdr:colOff>55419</xdr:colOff>
      <xdr:row>51</xdr:row>
      <xdr:rowOff>55418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0.30157</cdr:x>
      <cdr:y>0.91489</cdr:y>
    </cdr:from>
    <cdr:to>
      <cdr:x>0.72461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90109" y="3158836"/>
          <a:ext cx="5597236" cy="277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ru-RU" sz="1400" b="1">
              <a:latin typeface="+mj-lt"/>
            </a:rPr>
            <a:t>номера заданий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35"/>
  <sheetViews>
    <sheetView topLeftCell="A7" zoomScale="85" zoomScaleNormal="85" workbookViewId="0">
      <selection activeCell="P14" sqref="P14"/>
    </sheetView>
  </sheetViews>
  <sheetFormatPr defaultRowHeight="15"/>
  <cols>
    <col min="1" max="2" width="5.7109375" customWidth="1"/>
    <col min="3" max="3" width="9.42578125" customWidth="1"/>
    <col min="4" max="20" width="5.7109375" customWidth="1"/>
    <col min="21" max="21" width="17.5703125" customWidth="1"/>
    <col min="22" max="22" width="12.140625" customWidth="1"/>
    <col min="23" max="23" width="11.42578125" customWidth="1"/>
    <col min="24" max="24" width="12.140625" customWidth="1"/>
    <col min="25" max="25" width="15.7109375" customWidth="1"/>
    <col min="26" max="26" width="12.5703125" customWidth="1"/>
    <col min="27" max="27" width="21.7109375" customWidth="1"/>
  </cols>
  <sheetData>
    <row r="2" spans="1:37" ht="21">
      <c r="D2" s="55" t="s">
        <v>32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W2" s="38">
        <v>5</v>
      </c>
      <c r="X2" s="35">
        <f>COUNTIF(W10:W32,5)</f>
        <v>0</v>
      </c>
    </row>
    <row r="3" spans="1:37" ht="21"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W3" s="38">
        <v>4</v>
      </c>
      <c r="X3" s="35">
        <f>COUNTIF(W10:W32,4)</f>
        <v>4</v>
      </c>
    </row>
    <row r="4" spans="1:37" ht="21"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W4" s="38">
        <v>3</v>
      </c>
      <c r="X4" s="35">
        <f>COUNTIF(W10:W34,3)</f>
        <v>14</v>
      </c>
    </row>
    <row r="5" spans="1:37" ht="21.75" thickBot="1">
      <c r="W5" s="38">
        <v>2</v>
      </c>
      <c r="X5" s="35">
        <f>COUNTIF(W10:W35,2)</f>
        <v>5</v>
      </c>
    </row>
    <row r="6" spans="1:37" ht="29.25" thickBot="1">
      <c r="F6" s="57" t="s">
        <v>17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T6" s="27" t="s">
        <v>19</v>
      </c>
      <c r="U6" s="28">
        <v>17</v>
      </c>
    </row>
    <row r="7" spans="1:37"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9" spans="1:37" ht="56.25">
      <c r="A9" s="44" t="s">
        <v>5</v>
      </c>
      <c r="B9" s="44"/>
      <c r="C9" s="46" t="s">
        <v>28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50" t="s">
        <v>24</v>
      </c>
      <c r="V9" s="50" t="s">
        <v>18</v>
      </c>
      <c r="W9" s="50" t="s">
        <v>26</v>
      </c>
      <c r="X9" s="50" t="s">
        <v>27</v>
      </c>
      <c r="Y9" s="50" t="s">
        <v>22</v>
      </c>
      <c r="Z9" s="47" t="s">
        <v>23</v>
      </c>
      <c r="AA9" s="49" t="s">
        <v>25</v>
      </c>
      <c r="AB9" s="17" t="str">
        <f t="shared" ref="AB9:AB31" si="0">A10</f>
        <v xml:space="preserve">Фамилия </v>
      </c>
      <c r="AC9" s="18">
        <f t="shared" ref="AC9:AC31" si="1">V10</f>
        <v>0.58823529411764708</v>
      </c>
      <c r="AD9" s="17"/>
      <c r="AE9" s="17"/>
      <c r="AF9" s="31"/>
      <c r="AG9" s="31"/>
      <c r="AH9" s="31"/>
      <c r="AI9" s="31"/>
      <c r="AJ9" s="31"/>
      <c r="AK9" s="31"/>
    </row>
    <row r="10" spans="1:37" ht="15.75">
      <c r="A10" s="45" t="s">
        <v>15</v>
      </c>
      <c r="B10" s="45"/>
      <c r="C10">
        <v>70081</v>
      </c>
      <c r="D10">
        <v>1</v>
      </c>
      <c r="F10">
        <v>1</v>
      </c>
      <c r="G10">
        <v>1</v>
      </c>
      <c r="I10">
        <v>1</v>
      </c>
      <c r="J10">
        <v>1</v>
      </c>
      <c r="K10">
        <v>1</v>
      </c>
      <c r="P10">
        <v>1</v>
      </c>
      <c r="Q10">
        <v>1</v>
      </c>
      <c r="R10">
        <v>1</v>
      </c>
      <c r="S10">
        <v>1</v>
      </c>
      <c r="U10" s="29">
        <f t="shared" ref="U10:U32" si="2">COUNTIF(D10:T10,"1")</f>
        <v>10</v>
      </c>
      <c r="V10" s="30">
        <f>U10/$U$6</f>
        <v>0.58823529411764708</v>
      </c>
      <c r="W10" s="32">
        <v>3</v>
      </c>
      <c r="X10" s="51">
        <v>4</v>
      </c>
      <c r="Y10" s="48" t="str">
        <f>IF(W10=X10,"подтвердил",IF(W10&gt;X10,"повысил","понизил"))</f>
        <v>понизил</v>
      </c>
      <c r="Z10" s="41">
        <f t="shared" ref="Z10:Z32" si="3">W10-X10</f>
        <v>-1</v>
      </c>
      <c r="AA10" s="40"/>
      <c r="AB10" s="17" t="str">
        <f t="shared" si="0"/>
        <v xml:space="preserve">Фамилия </v>
      </c>
      <c r="AC10" s="18">
        <f t="shared" si="1"/>
        <v>0.52941176470588236</v>
      </c>
      <c r="AD10" s="17"/>
      <c r="AE10" s="17"/>
      <c r="AF10" s="31"/>
      <c r="AG10" s="31"/>
      <c r="AH10" s="31"/>
      <c r="AI10" s="31"/>
      <c r="AJ10" s="31"/>
      <c r="AK10" s="31"/>
    </row>
    <row r="11" spans="1:37" ht="15.75">
      <c r="A11" s="45" t="s">
        <v>15</v>
      </c>
      <c r="B11" s="45"/>
      <c r="C11">
        <v>70083</v>
      </c>
      <c r="D11">
        <v>1</v>
      </c>
      <c r="G11">
        <v>1</v>
      </c>
      <c r="H11">
        <v>1</v>
      </c>
      <c r="I11">
        <v>1</v>
      </c>
      <c r="J11">
        <v>1</v>
      </c>
      <c r="K11">
        <v>1</v>
      </c>
      <c r="M11">
        <v>1</v>
      </c>
      <c r="P11">
        <v>1</v>
      </c>
      <c r="Q11">
        <v>1</v>
      </c>
      <c r="U11" s="29">
        <f t="shared" si="2"/>
        <v>9</v>
      </c>
      <c r="V11" s="30">
        <f t="shared" ref="V11:V32" si="4">U11/$U$6</f>
        <v>0.52941176470588236</v>
      </c>
      <c r="W11" s="32">
        <v>3</v>
      </c>
      <c r="X11" s="51">
        <v>4</v>
      </c>
      <c r="Y11" s="48" t="str">
        <f t="shared" ref="Y11:Y32" si="5">IF(W11=X11,"подтвердил",IF(W11&gt;X11,"повысил","понизил"))</f>
        <v>понизил</v>
      </c>
      <c r="Z11" s="41">
        <f t="shared" si="3"/>
        <v>-1</v>
      </c>
      <c r="AA11" s="40"/>
      <c r="AB11" s="17" t="str">
        <f t="shared" si="0"/>
        <v xml:space="preserve">Фамилия </v>
      </c>
      <c r="AC11" s="18">
        <f t="shared" si="1"/>
        <v>0.52941176470588236</v>
      </c>
      <c r="AD11" s="17"/>
      <c r="AE11" s="17"/>
      <c r="AF11" s="31"/>
      <c r="AG11" s="31"/>
      <c r="AH11" s="31"/>
      <c r="AI11" s="31"/>
      <c r="AJ11" s="31"/>
      <c r="AK11" s="31"/>
    </row>
    <row r="12" spans="1:37" ht="15.75">
      <c r="A12" s="45" t="s">
        <v>15</v>
      </c>
      <c r="B12" s="45"/>
      <c r="C12">
        <v>70084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P12">
        <v>1</v>
      </c>
      <c r="Q12">
        <v>1</v>
      </c>
      <c r="U12" s="29">
        <f t="shared" si="2"/>
        <v>9</v>
      </c>
      <c r="V12" s="30">
        <f t="shared" si="4"/>
        <v>0.52941176470588236</v>
      </c>
      <c r="W12" s="32">
        <v>3</v>
      </c>
      <c r="X12" s="51">
        <v>5</v>
      </c>
      <c r="Y12" s="48" t="str">
        <f t="shared" si="5"/>
        <v>понизил</v>
      </c>
      <c r="Z12" s="41">
        <f t="shared" si="3"/>
        <v>-2</v>
      </c>
      <c r="AA12" s="40"/>
      <c r="AB12" s="17" t="str">
        <f t="shared" si="0"/>
        <v xml:space="preserve">Фамилия </v>
      </c>
      <c r="AC12" s="18">
        <f t="shared" si="1"/>
        <v>0.23529411764705882</v>
      </c>
      <c r="AD12" s="17"/>
      <c r="AE12" s="17"/>
      <c r="AF12" s="31"/>
      <c r="AG12" s="31"/>
      <c r="AH12" s="31"/>
      <c r="AI12" s="31"/>
      <c r="AJ12" s="31"/>
      <c r="AK12" s="31"/>
    </row>
    <row r="13" spans="1:37" ht="15.75">
      <c r="A13" s="45" t="s">
        <v>15</v>
      </c>
      <c r="B13" s="45"/>
      <c r="C13">
        <v>70085</v>
      </c>
      <c r="F13">
        <v>1</v>
      </c>
      <c r="G13">
        <v>1</v>
      </c>
      <c r="I13">
        <v>1</v>
      </c>
      <c r="J13">
        <v>1</v>
      </c>
      <c r="U13" s="29">
        <f t="shared" si="2"/>
        <v>4</v>
      </c>
      <c r="V13" s="30">
        <f t="shared" si="4"/>
        <v>0.23529411764705882</v>
      </c>
      <c r="W13" s="32">
        <v>2</v>
      </c>
      <c r="X13" s="51">
        <v>4</v>
      </c>
      <c r="Y13" s="48" t="str">
        <f t="shared" si="5"/>
        <v>понизил</v>
      </c>
      <c r="Z13" s="41">
        <f t="shared" si="3"/>
        <v>-2</v>
      </c>
      <c r="AA13" s="40"/>
      <c r="AB13" s="17" t="str">
        <f t="shared" si="0"/>
        <v xml:space="preserve">Фамилия </v>
      </c>
      <c r="AC13" s="18">
        <f t="shared" si="1"/>
        <v>0.41176470588235292</v>
      </c>
      <c r="AD13" s="17"/>
      <c r="AE13" s="17"/>
      <c r="AF13" s="31"/>
      <c r="AG13" s="31"/>
      <c r="AH13" s="31"/>
      <c r="AI13" s="31"/>
      <c r="AJ13" s="31"/>
      <c r="AK13" s="31"/>
    </row>
    <row r="14" spans="1:37" ht="15.75">
      <c r="A14" s="45" t="s">
        <v>15</v>
      </c>
      <c r="B14" s="45"/>
      <c r="C14">
        <v>70086</v>
      </c>
      <c r="G14">
        <v>1</v>
      </c>
      <c r="I14">
        <v>1</v>
      </c>
      <c r="J14">
        <v>1</v>
      </c>
      <c r="K14">
        <v>1</v>
      </c>
      <c r="P14">
        <v>1</v>
      </c>
      <c r="R14">
        <v>1</v>
      </c>
      <c r="S14">
        <v>1</v>
      </c>
      <c r="U14" s="29">
        <f t="shared" si="2"/>
        <v>7</v>
      </c>
      <c r="V14" s="30">
        <f t="shared" si="4"/>
        <v>0.41176470588235292</v>
      </c>
      <c r="W14" s="32">
        <v>3</v>
      </c>
      <c r="X14" s="51">
        <v>3</v>
      </c>
      <c r="Y14" s="48" t="str">
        <f t="shared" si="5"/>
        <v>подтвердил</v>
      </c>
      <c r="Z14" s="41">
        <f t="shared" si="3"/>
        <v>0</v>
      </c>
      <c r="AA14" s="40"/>
      <c r="AB14" s="17" t="str">
        <f t="shared" si="0"/>
        <v xml:space="preserve">Фамилия </v>
      </c>
      <c r="AC14" s="18">
        <f t="shared" si="1"/>
        <v>0.35294117647058826</v>
      </c>
      <c r="AD14" s="17"/>
      <c r="AE14" s="17"/>
      <c r="AF14" s="31"/>
      <c r="AG14" s="31"/>
      <c r="AH14" s="31"/>
      <c r="AI14" s="31"/>
      <c r="AJ14" s="31"/>
      <c r="AK14" s="31"/>
    </row>
    <row r="15" spans="1:37" ht="15.75">
      <c r="A15" s="45" t="s">
        <v>15</v>
      </c>
      <c r="B15" s="45"/>
      <c r="C15">
        <v>70087</v>
      </c>
      <c r="E15">
        <v>1</v>
      </c>
      <c r="G15">
        <v>1</v>
      </c>
      <c r="I15">
        <v>1</v>
      </c>
      <c r="J15">
        <v>1</v>
      </c>
      <c r="K15">
        <v>1</v>
      </c>
      <c r="P15">
        <v>1</v>
      </c>
      <c r="U15" s="29">
        <f t="shared" si="2"/>
        <v>6</v>
      </c>
      <c r="V15" s="30">
        <f t="shared" si="4"/>
        <v>0.35294117647058826</v>
      </c>
      <c r="W15" s="32">
        <v>2</v>
      </c>
      <c r="X15" s="51">
        <v>4</v>
      </c>
      <c r="Y15" s="48" t="str">
        <f t="shared" si="5"/>
        <v>понизил</v>
      </c>
      <c r="Z15" s="41">
        <f t="shared" si="3"/>
        <v>-2</v>
      </c>
      <c r="AA15" s="40"/>
      <c r="AB15" s="17" t="str">
        <f t="shared" si="0"/>
        <v xml:space="preserve">Фамилия </v>
      </c>
      <c r="AC15" s="18">
        <f t="shared" si="1"/>
        <v>0.82352941176470584</v>
      </c>
      <c r="AD15" s="17"/>
      <c r="AE15" s="17"/>
      <c r="AF15" s="31"/>
      <c r="AG15" s="31"/>
      <c r="AH15" s="31"/>
      <c r="AI15" s="31"/>
      <c r="AJ15" s="31"/>
      <c r="AK15" s="31"/>
    </row>
    <row r="16" spans="1:37" ht="15.75">
      <c r="A16" s="45" t="s">
        <v>15</v>
      </c>
      <c r="B16" s="45"/>
      <c r="C16">
        <v>70088</v>
      </c>
      <c r="D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P16">
        <v>1</v>
      </c>
      <c r="Q16">
        <v>1</v>
      </c>
      <c r="R16">
        <v>1</v>
      </c>
      <c r="S16">
        <v>1</v>
      </c>
      <c r="T16">
        <v>1</v>
      </c>
      <c r="U16" s="29">
        <f t="shared" si="2"/>
        <v>14</v>
      </c>
      <c r="V16" s="30">
        <f t="shared" si="4"/>
        <v>0.82352941176470584</v>
      </c>
      <c r="W16" s="32">
        <v>4</v>
      </c>
      <c r="X16" s="51">
        <v>4</v>
      </c>
      <c r="Y16" s="48" t="str">
        <f t="shared" si="5"/>
        <v>подтвердил</v>
      </c>
      <c r="Z16" s="41">
        <f t="shared" si="3"/>
        <v>0</v>
      </c>
      <c r="AA16" s="40"/>
      <c r="AB16" s="17" t="str">
        <f t="shared" si="0"/>
        <v xml:space="preserve">Фамилия </v>
      </c>
      <c r="AC16" s="18">
        <f t="shared" si="1"/>
        <v>0.41176470588235292</v>
      </c>
      <c r="AD16" s="17"/>
      <c r="AE16" s="17"/>
      <c r="AF16" s="31"/>
      <c r="AG16" s="31"/>
      <c r="AH16" s="31"/>
      <c r="AI16" s="31"/>
      <c r="AJ16" s="31"/>
      <c r="AK16" s="31"/>
    </row>
    <row r="17" spans="1:37" ht="15.75">
      <c r="A17" s="45" t="s">
        <v>15</v>
      </c>
      <c r="B17" s="45"/>
      <c r="C17">
        <v>70089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P17">
        <v>1</v>
      </c>
      <c r="U17" s="29">
        <f t="shared" si="2"/>
        <v>7</v>
      </c>
      <c r="V17" s="30">
        <f t="shared" si="4"/>
        <v>0.41176470588235292</v>
      </c>
      <c r="W17" s="32">
        <v>2</v>
      </c>
      <c r="X17" s="51">
        <v>3</v>
      </c>
      <c r="Y17" s="48" t="str">
        <f t="shared" si="5"/>
        <v>понизил</v>
      </c>
      <c r="Z17" s="41">
        <f t="shared" si="3"/>
        <v>-1</v>
      </c>
      <c r="AA17" s="40"/>
      <c r="AB17" s="17" t="str">
        <f t="shared" si="0"/>
        <v xml:space="preserve">Фамилия </v>
      </c>
      <c r="AC17" s="18">
        <f t="shared" si="1"/>
        <v>0.47058823529411764</v>
      </c>
      <c r="AD17" s="17"/>
      <c r="AE17" s="17"/>
      <c r="AF17" s="31"/>
      <c r="AG17" s="31"/>
      <c r="AH17" s="31"/>
      <c r="AI17" s="31"/>
      <c r="AJ17" s="31"/>
      <c r="AK17" s="31"/>
    </row>
    <row r="18" spans="1:37" ht="15.75">
      <c r="A18" s="45" t="s">
        <v>15</v>
      </c>
      <c r="B18" s="45"/>
      <c r="C18">
        <v>70090</v>
      </c>
      <c r="D18">
        <v>1</v>
      </c>
      <c r="F18">
        <v>1</v>
      </c>
      <c r="G18">
        <v>1</v>
      </c>
      <c r="I18">
        <v>1</v>
      </c>
      <c r="J18">
        <v>1</v>
      </c>
      <c r="K18">
        <v>1</v>
      </c>
      <c r="M18">
        <v>1</v>
      </c>
      <c r="P18">
        <v>1</v>
      </c>
      <c r="U18" s="29">
        <f t="shared" si="2"/>
        <v>8</v>
      </c>
      <c r="V18" s="30">
        <f t="shared" si="4"/>
        <v>0.47058823529411764</v>
      </c>
      <c r="W18" s="32">
        <v>3</v>
      </c>
      <c r="X18" s="51">
        <v>4</v>
      </c>
      <c r="Y18" s="48" t="str">
        <f t="shared" si="5"/>
        <v>понизил</v>
      </c>
      <c r="Z18" s="41">
        <f t="shared" si="3"/>
        <v>-1</v>
      </c>
      <c r="AA18" s="40"/>
      <c r="AB18" s="17" t="str">
        <f t="shared" si="0"/>
        <v xml:space="preserve">Фамилия </v>
      </c>
      <c r="AC18" s="18">
        <f t="shared" si="1"/>
        <v>0.58823529411764708</v>
      </c>
      <c r="AD18" s="17"/>
      <c r="AE18" s="17"/>
      <c r="AF18" s="31"/>
      <c r="AG18" s="31"/>
      <c r="AH18" s="31"/>
      <c r="AI18" s="31"/>
      <c r="AJ18" s="31"/>
      <c r="AK18" s="31"/>
    </row>
    <row r="19" spans="1:37" ht="15.75">
      <c r="A19" s="45" t="s">
        <v>15</v>
      </c>
      <c r="B19" s="45"/>
      <c r="C19">
        <v>70092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M19">
        <v>1</v>
      </c>
      <c r="P19">
        <v>1</v>
      </c>
      <c r="R19">
        <v>1</v>
      </c>
      <c r="S19">
        <v>1</v>
      </c>
      <c r="U19" s="29">
        <f t="shared" si="2"/>
        <v>10</v>
      </c>
      <c r="V19" s="30">
        <f t="shared" si="4"/>
        <v>0.58823529411764708</v>
      </c>
      <c r="W19" s="32">
        <v>3</v>
      </c>
      <c r="X19" s="51">
        <v>5</v>
      </c>
      <c r="Y19" s="48" t="str">
        <f t="shared" si="5"/>
        <v>понизил</v>
      </c>
      <c r="Z19" s="41">
        <f t="shared" si="3"/>
        <v>-2</v>
      </c>
      <c r="AA19" s="40"/>
      <c r="AB19" s="17" t="str">
        <f t="shared" si="0"/>
        <v xml:space="preserve">Фамилия </v>
      </c>
      <c r="AC19" s="18">
        <f t="shared" si="1"/>
        <v>0.58823529411764708</v>
      </c>
      <c r="AD19" s="17"/>
      <c r="AE19" s="17"/>
      <c r="AF19" s="31"/>
      <c r="AG19" s="31"/>
      <c r="AH19" s="31"/>
      <c r="AI19" s="31"/>
      <c r="AJ19" s="31"/>
      <c r="AK19" s="31"/>
    </row>
    <row r="20" spans="1:37" ht="15.75">
      <c r="A20" s="45" t="s">
        <v>15</v>
      </c>
      <c r="B20" s="45"/>
      <c r="C20">
        <v>70093</v>
      </c>
      <c r="F20">
        <v>1</v>
      </c>
      <c r="G20">
        <v>1</v>
      </c>
      <c r="I20">
        <v>1</v>
      </c>
      <c r="J20">
        <v>1</v>
      </c>
      <c r="L20">
        <v>1</v>
      </c>
      <c r="P20">
        <v>1</v>
      </c>
      <c r="Q20">
        <v>1</v>
      </c>
      <c r="R20">
        <v>1</v>
      </c>
      <c r="S20">
        <v>1</v>
      </c>
      <c r="T20">
        <v>1</v>
      </c>
      <c r="U20" s="29">
        <f t="shared" si="2"/>
        <v>10</v>
      </c>
      <c r="V20" s="30">
        <f t="shared" si="4"/>
        <v>0.58823529411764708</v>
      </c>
      <c r="W20" s="32">
        <v>3</v>
      </c>
      <c r="X20" s="51">
        <v>4</v>
      </c>
      <c r="Y20" s="48" t="str">
        <f t="shared" si="5"/>
        <v>понизил</v>
      </c>
      <c r="Z20" s="41">
        <f t="shared" si="3"/>
        <v>-1</v>
      </c>
      <c r="AA20" s="40"/>
      <c r="AB20" s="17" t="str">
        <f t="shared" si="0"/>
        <v xml:space="preserve">Фамилия </v>
      </c>
      <c r="AC20" s="18">
        <f t="shared" si="1"/>
        <v>0.58823529411764708</v>
      </c>
      <c r="AD20" s="17"/>
      <c r="AE20" s="17"/>
      <c r="AF20" s="31"/>
      <c r="AG20" s="31"/>
      <c r="AH20" s="31"/>
      <c r="AI20" s="31"/>
      <c r="AJ20" s="31"/>
      <c r="AK20" s="31"/>
    </row>
    <row r="21" spans="1:37" ht="15.75">
      <c r="A21" s="45" t="s">
        <v>15</v>
      </c>
      <c r="B21" s="45"/>
      <c r="C21">
        <v>70094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P21">
        <v>1</v>
      </c>
      <c r="U21" s="29">
        <f t="shared" si="2"/>
        <v>10</v>
      </c>
      <c r="V21" s="30">
        <f t="shared" si="4"/>
        <v>0.58823529411764708</v>
      </c>
      <c r="W21" s="32">
        <v>3</v>
      </c>
      <c r="X21" s="51">
        <v>5</v>
      </c>
      <c r="Y21" s="48" t="str">
        <f t="shared" si="5"/>
        <v>понизил</v>
      </c>
      <c r="Z21" s="41">
        <f t="shared" si="3"/>
        <v>-2</v>
      </c>
      <c r="AA21" s="40"/>
      <c r="AB21" s="17" t="str">
        <f t="shared" si="0"/>
        <v xml:space="preserve">Фамилия </v>
      </c>
      <c r="AC21" s="18">
        <f t="shared" si="1"/>
        <v>0.23529411764705882</v>
      </c>
      <c r="AD21" s="17"/>
      <c r="AE21" s="17"/>
      <c r="AF21" s="31"/>
      <c r="AG21" s="31"/>
      <c r="AH21" s="31"/>
      <c r="AI21" s="31"/>
      <c r="AJ21" s="31"/>
      <c r="AK21" s="31"/>
    </row>
    <row r="22" spans="1:37" ht="15.75">
      <c r="A22" s="45" t="s">
        <v>15</v>
      </c>
      <c r="B22" s="45"/>
      <c r="C22">
        <v>70095</v>
      </c>
      <c r="F22">
        <v>1</v>
      </c>
      <c r="G22">
        <v>1</v>
      </c>
      <c r="I22">
        <v>1</v>
      </c>
      <c r="J22">
        <v>1</v>
      </c>
      <c r="U22" s="29">
        <f t="shared" si="2"/>
        <v>4</v>
      </c>
      <c r="V22" s="30">
        <f t="shared" si="4"/>
        <v>0.23529411764705882</v>
      </c>
      <c r="W22" s="32">
        <v>2</v>
      </c>
      <c r="X22" s="51">
        <v>4</v>
      </c>
      <c r="Y22" s="48" t="str">
        <f t="shared" si="5"/>
        <v>понизил</v>
      </c>
      <c r="Z22" s="41">
        <f t="shared" si="3"/>
        <v>-2</v>
      </c>
      <c r="AA22" s="40"/>
      <c r="AB22" s="17" t="str">
        <f t="shared" si="0"/>
        <v xml:space="preserve">Фамилия </v>
      </c>
      <c r="AC22" s="18">
        <f t="shared" si="1"/>
        <v>0.6470588235294118</v>
      </c>
      <c r="AD22" s="17"/>
      <c r="AE22" s="17"/>
      <c r="AF22" s="31"/>
      <c r="AG22" s="31"/>
      <c r="AH22" s="31"/>
      <c r="AI22" s="31"/>
      <c r="AJ22" s="31"/>
      <c r="AK22" s="31"/>
    </row>
    <row r="23" spans="1:37" ht="15.75">
      <c r="A23" s="45" t="s">
        <v>15</v>
      </c>
      <c r="B23" s="45"/>
      <c r="C23">
        <v>70098</v>
      </c>
      <c r="D23">
        <v>1</v>
      </c>
      <c r="E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P23">
        <v>1</v>
      </c>
      <c r="Q23">
        <v>1</v>
      </c>
      <c r="U23" s="29">
        <f t="shared" si="2"/>
        <v>11</v>
      </c>
      <c r="V23" s="30">
        <f t="shared" si="4"/>
        <v>0.6470588235294118</v>
      </c>
      <c r="W23" s="32">
        <v>3</v>
      </c>
      <c r="X23" s="51">
        <v>5</v>
      </c>
      <c r="Y23" s="48" t="str">
        <f t="shared" si="5"/>
        <v>понизил</v>
      </c>
      <c r="Z23" s="41">
        <f t="shared" si="3"/>
        <v>-2</v>
      </c>
      <c r="AA23" s="40"/>
      <c r="AB23" s="17" t="str">
        <f t="shared" si="0"/>
        <v xml:space="preserve">Фамилия </v>
      </c>
      <c r="AC23" s="18">
        <f t="shared" si="1"/>
        <v>0.52941176470588236</v>
      </c>
      <c r="AD23" s="17"/>
      <c r="AE23" s="17"/>
      <c r="AF23" s="31"/>
      <c r="AG23" s="31"/>
      <c r="AH23" s="31"/>
      <c r="AI23" s="31"/>
      <c r="AJ23" s="31"/>
      <c r="AK23" s="31"/>
    </row>
    <row r="24" spans="1:37" ht="15.75">
      <c r="A24" s="45" t="s">
        <v>15</v>
      </c>
      <c r="B24" s="45"/>
      <c r="C24">
        <v>70099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M24">
        <v>1</v>
      </c>
      <c r="P24">
        <v>1</v>
      </c>
      <c r="Q24">
        <v>1</v>
      </c>
      <c r="U24" s="29">
        <f t="shared" si="2"/>
        <v>9</v>
      </c>
      <c r="V24" s="30">
        <f t="shared" si="4"/>
        <v>0.52941176470588236</v>
      </c>
      <c r="W24" s="32">
        <v>3</v>
      </c>
      <c r="X24" s="51">
        <v>5</v>
      </c>
      <c r="Y24" s="48" t="str">
        <f t="shared" si="5"/>
        <v>понизил</v>
      </c>
      <c r="Z24" s="41">
        <f t="shared" si="3"/>
        <v>-2</v>
      </c>
      <c r="AA24" s="40"/>
      <c r="AB24" s="17" t="str">
        <f t="shared" si="0"/>
        <v xml:space="preserve">Фамилия </v>
      </c>
      <c r="AC24" s="18">
        <f t="shared" si="1"/>
        <v>0.76470588235294112</v>
      </c>
      <c r="AD24" s="17"/>
      <c r="AE24" s="17"/>
      <c r="AF24" s="31"/>
      <c r="AG24" s="31"/>
      <c r="AH24" s="31"/>
      <c r="AI24" s="31"/>
      <c r="AJ24" s="31"/>
      <c r="AK24" s="31"/>
    </row>
    <row r="25" spans="1:37" ht="15.75">
      <c r="A25" s="45" t="s">
        <v>15</v>
      </c>
      <c r="B25" s="45"/>
      <c r="C25">
        <v>70100</v>
      </c>
      <c r="D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P25">
        <v>1</v>
      </c>
      <c r="Q25">
        <v>1</v>
      </c>
      <c r="R25">
        <v>1</v>
      </c>
      <c r="S25">
        <v>1</v>
      </c>
      <c r="T25">
        <v>1</v>
      </c>
      <c r="U25" s="29">
        <f t="shared" si="2"/>
        <v>13</v>
      </c>
      <c r="V25" s="30">
        <f t="shared" si="4"/>
        <v>0.76470588235294112</v>
      </c>
      <c r="W25" s="32">
        <v>4</v>
      </c>
      <c r="X25" s="51">
        <v>5</v>
      </c>
      <c r="Y25" s="48" t="str">
        <f t="shared" si="5"/>
        <v>понизил</v>
      </c>
      <c r="Z25" s="41">
        <f t="shared" si="3"/>
        <v>-1</v>
      </c>
      <c r="AA25" s="40"/>
      <c r="AB25" s="17" t="str">
        <f t="shared" si="0"/>
        <v xml:space="preserve">Фамилия </v>
      </c>
      <c r="AC25" s="18">
        <f t="shared" si="1"/>
        <v>0.52941176470588236</v>
      </c>
      <c r="AD25" s="17"/>
      <c r="AE25" s="17"/>
      <c r="AF25" s="31"/>
      <c r="AG25" s="31"/>
      <c r="AH25" s="31"/>
      <c r="AI25" s="31"/>
      <c r="AJ25" s="31"/>
      <c r="AK25" s="31"/>
    </row>
    <row r="26" spans="1:37" ht="15.75">
      <c r="A26" s="45" t="s">
        <v>15</v>
      </c>
      <c r="B26" s="45"/>
      <c r="C26">
        <v>70101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P26">
        <v>1</v>
      </c>
      <c r="U26" s="29">
        <f t="shared" si="2"/>
        <v>9</v>
      </c>
      <c r="V26" s="30">
        <f t="shared" si="4"/>
        <v>0.52941176470588236</v>
      </c>
      <c r="W26" s="32">
        <v>3</v>
      </c>
      <c r="X26" s="51">
        <v>4</v>
      </c>
      <c r="Y26" s="48" t="str">
        <f t="shared" si="5"/>
        <v>понизил</v>
      </c>
      <c r="Z26" s="41">
        <f t="shared" si="3"/>
        <v>-1</v>
      </c>
      <c r="AA26" s="40"/>
      <c r="AB26" s="17" t="str">
        <f t="shared" si="0"/>
        <v xml:space="preserve">Фамилия </v>
      </c>
      <c r="AC26" s="18">
        <f t="shared" si="1"/>
        <v>0.58823529411764708</v>
      </c>
      <c r="AD26" s="17"/>
      <c r="AE26" s="17"/>
      <c r="AF26" s="31"/>
      <c r="AG26" s="31"/>
      <c r="AH26" s="31"/>
      <c r="AI26" s="31"/>
      <c r="AJ26" s="31"/>
      <c r="AK26" s="31"/>
    </row>
    <row r="27" spans="1:37" ht="15.75">
      <c r="A27" s="45" t="s">
        <v>15</v>
      </c>
      <c r="B27" s="45"/>
      <c r="C27">
        <v>70102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M27">
        <v>1</v>
      </c>
      <c r="P27">
        <v>1</v>
      </c>
      <c r="R27">
        <v>1</v>
      </c>
      <c r="S27">
        <v>1</v>
      </c>
      <c r="U27" s="29">
        <f t="shared" si="2"/>
        <v>10</v>
      </c>
      <c r="V27" s="30">
        <f t="shared" si="4"/>
        <v>0.58823529411764708</v>
      </c>
      <c r="W27" s="32">
        <v>3</v>
      </c>
      <c r="X27" s="51">
        <v>4</v>
      </c>
      <c r="Y27" s="48" t="str">
        <f t="shared" si="5"/>
        <v>понизил</v>
      </c>
      <c r="Z27" s="41">
        <f t="shared" si="3"/>
        <v>-1</v>
      </c>
      <c r="AA27" s="40"/>
      <c r="AB27" s="17" t="str">
        <f t="shared" si="0"/>
        <v xml:space="preserve">Фамилия </v>
      </c>
      <c r="AC27" s="18">
        <f t="shared" si="1"/>
        <v>0.88235294117647056</v>
      </c>
      <c r="AD27" s="17"/>
      <c r="AE27" s="17"/>
      <c r="AF27" s="31"/>
      <c r="AG27" s="31"/>
      <c r="AH27" s="31"/>
      <c r="AI27" s="31"/>
      <c r="AJ27" s="31"/>
      <c r="AK27" s="31"/>
    </row>
    <row r="28" spans="1:37" ht="15.75">
      <c r="A28" s="45" t="s">
        <v>15</v>
      </c>
      <c r="B28" s="45"/>
      <c r="C28">
        <v>70103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P28">
        <v>1</v>
      </c>
      <c r="Q28">
        <v>1</v>
      </c>
      <c r="R28">
        <v>1</v>
      </c>
      <c r="S28">
        <v>1</v>
      </c>
      <c r="T28">
        <v>1</v>
      </c>
      <c r="U28" s="29">
        <f t="shared" si="2"/>
        <v>15</v>
      </c>
      <c r="V28" s="30">
        <f t="shared" si="4"/>
        <v>0.88235294117647056</v>
      </c>
      <c r="W28" s="32">
        <v>4</v>
      </c>
      <c r="X28" s="51">
        <v>5</v>
      </c>
      <c r="Y28" s="48" t="str">
        <f t="shared" si="5"/>
        <v>понизил</v>
      </c>
      <c r="Z28" s="41">
        <f t="shared" si="3"/>
        <v>-1</v>
      </c>
      <c r="AA28" s="40"/>
      <c r="AB28" s="17" t="str">
        <f t="shared" si="0"/>
        <v xml:space="preserve">Фамилия </v>
      </c>
      <c r="AC28" s="18">
        <f t="shared" si="1"/>
        <v>0.41176470588235292</v>
      </c>
      <c r="AD28" s="17"/>
      <c r="AE28" s="17"/>
      <c r="AF28" s="31"/>
      <c r="AG28" s="31"/>
      <c r="AH28" s="31"/>
      <c r="AI28" s="31"/>
      <c r="AJ28" s="31"/>
      <c r="AK28" s="31"/>
    </row>
    <row r="29" spans="1:37" ht="15.75">
      <c r="A29" s="45" t="s">
        <v>15</v>
      </c>
      <c r="B29" s="45"/>
      <c r="C29">
        <v>70105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M29">
        <v>1</v>
      </c>
      <c r="U29" s="29">
        <f t="shared" si="2"/>
        <v>7</v>
      </c>
      <c r="V29" s="30">
        <f t="shared" si="4"/>
        <v>0.41176470588235292</v>
      </c>
      <c r="W29" s="32">
        <v>2</v>
      </c>
      <c r="X29" s="52">
        <v>5</v>
      </c>
      <c r="Y29" s="48" t="str">
        <f t="shared" si="5"/>
        <v>понизил</v>
      </c>
      <c r="Z29" s="41">
        <f t="shared" si="3"/>
        <v>-3</v>
      </c>
      <c r="AA29" s="40"/>
      <c r="AB29" s="17" t="str">
        <f t="shared" si="0"/>
        <v xml:space="preserve">Фамилия </v>
      </c>
      <c r="AC29" s="18">
        <f t="shared" si="1"/>
        <v>0.47058823529411764</v>
      </c>
      <c r="AD29" s="17"/>
      <c r="AE29" s="17"/>
      <c r="AF29" s="31"/>
      <c r="AG29" s="31"/>
      <c r="AH29" s="31"/>
      <c r="AI29" s="31"/>
      <c r="AJ29" s="31"/>
      <c r="AK29" s="31"/>
    </row>
    <row r="30" spans="1:37" ht="15.75">
      <c r="A30" s="45" t="s">
        <v>15</v>
      </c>
      <c r="B30" s="45"/>
      <c r="C30">
        <v>70106</v>
      </c>
      <c r="D30">
        <v>1</v>
      </c>
      <c r="E30">
        <v>1</v>
      </c>
      <c r="G30">
        <v>1</v>
      </c>
      <c r="H30">
        <v>1</v>
      </c>
      <c r="I30">
        <v>1</v>
      </c>
      <c r="J30">
        <v>1</v>
      </c>
      <c r="M30">
        <v>1</v>
      </c>
      <c r="P30">
        <v>1</v>
      </c>
      <c r="U30" s="29">
        <f t="shared" si="2"/>
        <v>8</v>
      </c>
      <c r="V30" s="30">
        <f t="shared" si="4"/>
        <v>0.47058823529411764</v>
      </c>
      <c r="W30" s="32">
        <v>3</v>
      </c>
      <c r="X30" s="52">
        <v>4</v>
      </c>
      <c r="Y30" s="48" t="str">
        <f t="shared" si="5"/>
        <v>понизил</v>
      </c>
      <c r="Z30" s="41">
        <f t="shared" si="3"/>
        <v>-1</v>
      </c>
      <c r="AA30" s="40"/>
      <c r="AB30" s="17" t="str">
        <f t="shared" si="0"/>
        <v xml:space="preserve">Фамилия </v>
      </c>
      <c r="AC30" s="18">
        <f t="shared" si="1"/>
        <v>0.47058823529411764</v>
      </c>
      <c r="AD30" s="17"/>
      <c r="AE30" s="17"/>
      <c r="AF30" s="31"/>
      <c r="AG30" s="31"/>
      <c r="AH30" s="31"/>
      <c r="AI30" s="31"/>
      <c r="AJ30" s="31"/>
      <c r="AK30" s="31"/>
    </row>
    <row r="31" spans="1:37" ht="15.75">
      <c r="A31" s="45" t="s">
        <v>15</v>
      </c>
      <c r="B31" s="45"/>
      <c r="C31">
        <v>70107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P31">
        <v>1</v>
      </c>
      <c r="Q31">
        <v>1</v>
      </c>
      <c r="U31" s="29">
        <f t="shared" si="2"/>
        <v>8</v>
      </c>
      <c r="V31" s="30">
        <f t="shared" si="4"/>
        <v>0.47058823529411764</v>
      </c>
      <c r="W31" s="32">
        <v>3</v>
      </c>
      <c r="X31" s="52">
        <v>4</v>
      </c>
      <c r="Y31" s="48" t="str">
        <f t="shared" si="5"/>
        <v>понизил</v>
      </c>
      <c r="Z31" s="41">
        <f t="shared" si="3"/>
        <v>-1</v>
      </c>
      <c r="AA31" s="40"/>
      <c r="AB31" s="17" t="str">
        <f t="shared" si="0"/>
        <v xml:space="preserve">Фамилия </v>
      </c>
      <c r="AC31" s="18">
        <f t="shared" si="1"/>
        <v>0.82352941176470584</v>
      </c>
      <c r="AD31" s="17"/>
      <c r="AE31" s="17"/>
      <c r="AF31" s="31"/>
      <c r="AG31" s="31"/>
      <c r="AH31" s="31"/>
      <c r="AI31" s="31"/>
      <c r="AJ31" s="31"/>
      <c r="AK31" s="31"/>
    </row>
    <row r="32" spans="1:37" ht="15.75">
      <c r="A32" s="45" t="s">
        <v>15</v>
      </c>
      <c r="B32" s="45"/>
      <c r="C32">
        <v>70109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P32">
        <v>1</v>
      </c>
      <c r="Q32">
        <v>1</v>
      </c>
      <c r="R32">
        <v>1</v>
      </c>
      <c r="S32">
        <v>1</v>
      </c>
      <c r="U32" s="29">
        <f t="shared" si="2"/>
        <v>14</v>
      </c>
      <c r="V32" s="30">
        <f t="shared" si="4"/>
        <v>0.82352941176470584</v>
      </c>
      <c r="W32" s="32">
        <v>4</v>
      </c>
      <c r="X32" s="52">
        <v>5</v>
      </c>
      <c r="Y32" s="48" t="str">
        <f t="shared" si="5"/>
        <v>понизил</v>
      </c>
      <c r="Z32" s="41">
        <f t="shared" si="3"/>
        <v>-1</v>
      </c>
      <c r="AA32" s="40"/>
      <c r="AB32" s="17" t="e">
        <f>#REF!</f>
        <v>#REF!</v>
      </c>
      <c r="AC32" s="18" t="e">
        <f>#REF!</f>
        <v>#REF!</v>
      </c>
      <c r="AD32" s="17"/>
      <c r="AE32" s="17"/>
      <c r="AF32" s="31"/>
      <c r="AG32" s="31"/>
      <c r="AH32" s="31"/>
      <c r="AI32" s="31"/>
      <c r="AJ32" s="31"/>
      <c r="AK32" s="31"/>
    </row>
    <row r="33" spans="1:28" ht="16.5" thickBot="1">
      <c r="A33" s="53" t="s">
        <v>6</v>
      </c>
      <c r="B33" s="54"/>
      <c r="C33" s="54"/>
      <c r="D33" s="25">
        <f t="shared" ref="D33:T33" si="6">COUNTIF(D10:D32,"1")</f>
        <v>11</v>
      </c>
      <c r="E33" s="25">
        <f t="shared" si="6"/>
        <v>10</v>
      </c>
      <c r="F33" s="25">
        <f t="shared" si="6"/>
        <v>17</v>
      </c>
      <c r="G33" s="25">
        <f t="shared" si="6"/>
        <v>23</v>
      </c>
      <c r="H33" s="25">
        <f t="shared" si="6"/>
        <v>16</v>
      </c>
      <c r="I33" s="25">
        <f t="shared" si="6"/>
        <v>23</v>
      </c>
      <c r="J33" s="25">
        <f t="shared" si="6"/>
        <v>23</v>
      </c>
      <c r="K33" s="25">
        <f t="shared" si="6"/>
        <v>16</v>
      </c>
      <c r="L33" s="25">
        <f t="shared" si="6"/>
        <v>7</v>
      </c>
      <c r="M33" s="25">
        <f t="shared" si="6"/>
        <v>13</v>
      </c>
      <c r="N33" s="25">
        <f t="shared" si="6"/>
        <v>0</v>
      </c>
      <c r="O33" s="25">
        <f t="shared" si="6"/>
        <v>0</v>
      </c>
      <c r="P33" s="25">
        <f t="shared" si="6"/>
        <v>20</v>
      </c>
      <c r="Q33" s="25">
        <f t="shared" si="6"/>
        <v>11</v>
      </c>
      <c r="R33" s="25">
        <f t="shared" si="6"/>
        <v>9</v>
      </c>
      <c r="S33" s="25">
        <f t="shared" si="6"/>
        <v>9</v>
      </c>
      <c r="T33" s="25">
        <f t="shared" si="6"/>
        <v>4</v>
      </c>
      <c r="U33" s="58"/>
      <c r="V33" s="59"/>
      <c r="W33" s="34"/>
      <c r="X33" s="34"/>
      <c r="Y33" s="33"/>
      <c r="Z33" s="43"/>
      <c r="AA33" s="42"/>
    </row>
    <row r="34" spans="1:28">
      <c r="D34" s="26">
        <f>D33/Анализ!$I$5</f>
        <v>0.6470588235294118</v>
      </c>
      <c r="E34" s="26">
        <f>E33/Анализ!$I$5</f>
        <v>0.58823529411764708</v>
      </c>
      <c r="F34" s="26">
        <f>F33/Анализ!$I$5</f>
        <v>1</v>
      </c>
      <c r="G34" s="26">
        <f>G33/Анализ!$I$5</f>
        <v>1.3529411764705883</v>
      </c>
      <c r="H34" s="26">
        <f>H33/Анализ!$I$5</f>
        <v>0.94117647058823528</v>
      </c>
      <c r="I34" s="26">
        <f>I33/Анализ!$I$5</f>
        <v>1.3529411764705883</v>
      </c>
      <c r="J34" s="26">
        <f>J33/Анализ!$I$5</f>
        <v>1.3529411764705883</v>
      </c>
      <c r="K34" s="26">
        <f>K33/Анализ!$I$5</f>
        <v>0.94117647058823528</v>
      </c>
      <c r="L34" s="26">
        <f>L33/Анализ!$I$5</f>
        <v>0.41176470588235292</v>
      </c>
      <c r="M34" s="26">
        <f>M33/Анализ!$I$5</f>
        <v>0.76470588235294112</v>
      </c>
      <c r="N34" s="26">
        <f>N33/Анализ!$I$5</f>
        <v>0</v>
      </c>
      <c r="O34" s="26">
        <f>O33/Анализ!$I$5</f>
        <v>0</v>
      </c>
      <c r="P34" s="26">
        <f>P33/Анализ!$I$5</f>
        <v>1.1764705882352942</v>
      </c>
      <c r="Q34" s="26">
        <f>Q33/Анализ!$I$5</f>
        <v>0.6470588235294118</v>
      </c>
      <c r="R34" s="26">
        <f>R33/Анализ!$I$5</f>
        <v>0.52941176470588236</v>
      </c>
      <c r="S34" s="26">
        <f>S33/Анализ!$I$5</f>
        <v>0.52941176470588236</v>
      </c>
      <c r="T34" s="26">
        <f>T33/Анализ!$I$5</f>
        <v>0.23529411764705882</v>
      </c>
      <c r="Z34" s="17" t="s">
        <v>29</v>
      </c>
      <c r="AA34" s="17" t="s">
        <v>30</v>
      </c>
      <c r="AB34" s="17" t="s">
        <v>31</v>
      </c>
    </row>
    <row r="35" spans="1:28">
      <c r="Z35" s="17">
        <f>COUNTIF(Y10:Y32,"подтвердил")</f>
        <v>2</v>
      </c>
      <c r="AA35" s="17">
        <f>COUNTIF(Y10:Y32,"понизил")</f>
        <v>21</v>
      </c>
      <c r="AB35" s="17">
        <f>COUNTIF(Y10:Y32,"повысил")</f>
        <v>0</v>
      </c>
    </row>
  </sheetData>
  <mergeCells count="4">
    <mergeCell ref="A33:C33"/>
    <mergeCell ref="D2:U4"/>
    <mergeCell ref="F6:R7"/>
    <mergeCell ref="U33:V33"/>
  </mergeCells>
  <conditionalFormatting sqref="Z10:Z32">
    <cfRule type="cellIs" dxfId="6" priority="6" operator="lessThanOrEqual">
      <formula>-2</formula>
    </cfRule>
  </conditionalFormatting>
  <conditionalFormatting sqref="Y10:Y32">
    <cfRule type="containsText" dxfId="5" priority="1" operator="containsText" text="подтвердил">
      <formula>NOT(ISERROR(SEARCH("подтвердил",Y10)))</formula>
    </cfRule>
    <cfRule type="containsText" dxfId="4" priority="2" operator="containsText" text="подтвердил">
      <formula>NOT(ISERROR(SEARCH("подтвердил",Y10)))</formula>
    </cfRule>
    <cfRule type="containsText" dxfId="3" priority="3" operator="containsText" text="повысил">
      <formula>NOT(ISERROR(SEARCH("повысил",Y10)))</formula>
    </cfRule>
    <cfRule type="containsText" dxfId="2" priority="4" operator="containsText" text="понизил">
      <formula>NOT(ISERROR(SEARCH("понизил",Y10)))</formula>
    </cfRule>
    <cfRule type="containsText" dxfId="1" priority="5" operator="containsText" text="потвердил">
      <formula>NOT(ISERROR(SEARCH("потвердил",Y10)))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3"/>
  <sheetViews>
    <sheetView tabSelected="1" topLeftCell="A4" zoomScale="85" zoomScaleNormal="85" workbookViewId="0">
      <selection activeCell="A28" sqref="A28:D28"/>
    </sheetView>
  </sheetViews>
  <sheetFormatPr defaultRowHeight="15"/>
  <cols>
    <col min="5" max="12" width="7.7109375" customWidth="1"/>
    <col min="13" max="13" width="10.85546875" customWidth="1"/>
    <col min="14" max="24" width="7.7109375" customWidth="1"/>
    <col min="27" max="27" width="5.85546875" customWidth="1"/>
    <col min="28" max="28" width="4.85546875" customWidth="1"/>
    <col min="29" max="29" width="5" customWidth="1"/>
    <col min="30" max="30" width="4.85546875" customWidth="1"/>
    <col min="31" max="31" width="5.140625" customWidth="1"/>
    <col min="32" max="32" width="4.85546875" customWidth="1"/>
    <col min="33" max="33" width="5" customWidth="1"/>
    <col min="34" max="34" width="5.140625" customWidth="1"/>
    <col min="35" max="36" width="4.85546875" customWidth="1"/>
    <col min="37" max="37" width="5.42578125" customWidth="1"/>
    <col min="38" max="38" width="4.42578125" customWidth="1"/>
    <col min="39" max="39" width="5.42578125" customWidth="1"/>
    <col min="40" max="40" width="5.28515625" customWidth="1"/>
    <col min="41" max="42" width="6.28515625" customWidth="1"/>
    <col min="43" max="43" width="7.7109375" customWidth="1"/>
    <col min="44" max="44" width="5.85546875" customWidth="1"/>
    <col min="45" max="45" width="5.42578125" customWidth="1"/>
    <col min="46" max="46" width="5.85546875" customWidth="1"/>
    <col min="47" max="47" width="6.7109375" customWidth="1"/>
    <col min="48" max="48" width="8.28515625" customWidth="1"/>
  </cols>
  <sheetData>
    <row r="1" spans="1:29" ht="16.5" thickBo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1"/>
      <c r="Z1" s="1"/>
      <c r="AA1" s="1"/>
      <c r="AB1" s="1"/>
      <c r="AC1" s="1"/>
    </row>
    <row r="2" spans="1:29" ht="21" thickBot="1">
      <c r="A2" s="88" t="s">
        <v>16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90"/>
    </row>
    <row r="3" spans="1:29" ht="21">
      <c r="C3" s="105" t="s">
        <v>35</v>
      </c>
      <c r="D3" s="105"/>
      <c r="E3" s="105"/>
      <c r="F3" s="106"/>
      <c r="G3" s="5"/>
      <c r="H3" s="6"/>
      <c r="I3" s="91"/>
      <c r="J3" s="91"/>
      <c r="M3" s="8">
        <v>2020</v>
      </c>
      <c r="O3" s="92" t="s">
        <v>0</v>
      </c>
      <c r="P3" s="79"/>
      <c r="Q3" s="79"/>
      <c r="R3" s="79"/>
      <c r="S3" s="79"/>
      <c r="T3" s="79"/>
      <c r="U3" s="79"/>
      <c r="V3" s="79"/>
      <c r="W3" s="79"/>
      <c r="X3" s="93"/>
    </row>
    <row r="4" spans="1:29" ht="15.75">
      <c r="A4" s="99" t="s">
        <v>1</v>
      </c>
      <c r="B4" s="100"/>
      <c r="C4" s="100"/>
      <c r="D4" s="100"/>
      <c r="E4" s="100"/>
      <c r="F4" s="100"/>
      <c r="G4" s="101" t="s">
        <v>34</v>
      </c>
      <c r="H4" s="101"/>
      <c r="I4" s="101"/>
      <c r="J4" s="101"/>
      <c r="K4" s="102"/>
      <c r="L4" s="102"/>
      <c r="M4" s="102"/>
      <c r="N4" s="102"/>
      <c r="O4" s="101"/>
      <c r="P4" s="101"/>
      <c r="Q4" s="101"/>
      <c r="R4" s="103"/>
      <c r="S4" s="103"/>
      <c r="T4" s="103"/>
      <c r="U4" s="103"/>
      <c r="V4" s="103"/>
      <c r="W4" s="103"/>
      <c r="X4" s="104"/>
    </row>
    <row r="5" spans="1:29" ht="19.5">
      <c r="A5" s="10" t="s">
        <v>2</v>
      </c>
      <c r="B5" s="9"/>
      <c r="C5" s="9"/>
      <c r="D5" s="96" t="s">
        <v>12</v>
      </c>
      <c r="E5" s="97"/>
      <c r="F5" s="97"/>
      <c r="G5" s="97"/>
      <c r="H5" s="98"/>
      <c r="I5" s="24">
        <v>17</v>
      </c>
      <c r="J5" s="11"/>
      <c r="K5" s="14"/>
      <c r="L5" s="15"/>
      <c r="M5" s="15"/>
      <c r="N5" s="16"/>
      <c r="O5" s="94"/>
      <c r="P5" s="94"/>
      <c r="Q5" s="94"/>
      <c r="R5" s="94"/>
      <c r="S5" s="94"/>
      <c r="T5" s="94"/>
      <c r="U5" s="94"/>
      <c r="V5" s="94"/>
      <c r="W5" s="94"/>
      <c r="X5" s="95"/>
    </row>
    <row r="6" spans="1:29" ht="31.5" customHeight="1">
      <c r="A6" s="85" t="s">
        <v>3</v>
      </c>
      <c r="B6" s="86"/>
      <c r="C6" s="86" t="s">
        <v>4</v>
      </c>
      <c r="D6" s="86"/>
      <c r="E6" s="87" t="s">
        <v>13</v>
      </c>
      <c r="F6" s="87"/>
      <c r="G6" s="36">
        <v>5</v>
      </c>
      <c r="H6" s="36">
        <v>4</v>
      </c>
      <c r="I6" s="36">
        <v>3</v>
      </c>
      <c r="J6" s="36">
        <v>2</v>
      </c>
      <c r="K6" s="12" t="s">
        <v>10</v>
      </c>
      <c r="L6" s="12" t="s">
        <v>11</v>
      </c>
      <c r="M6" s="13" t="s">
        <v>14</v>
      </c>
      <c r="N6" s="7"/>
      <c r="O6" s="7"/>
      <c r="P6" s="3"/>
      <c r="Q6" s="3"/>
      <c r="R6" s="3"/>
      <c r="S6" s="3"/>
      <c r="T6" s="3"/>
      <c r="U6" s="3"/>
      <c r="V6" s="3"/>
      <c r="W6" s="3"/>
      <c r="X6" s="4"/>
    </row>
    <row r="7" spans="1:29" ht="20.25">
      <c r="A7" s="82" t="s">
        <v>33</v>
      </c>
      <c r="B7" s="82"/>
      <c r="C7" s="83">
        <v>30</v>
      </c>
      <c r="D7" s="83"/>
      <c r="E7" s="84">
        <v>23</v>
      </c>
      <c r="F7" s="84"/>
      <c r="G7" s="37">
        <f>Поэлементный!X2</f>
        <v>0</v>
      </c>
      <c r="H7" s="37">
        <f>Поэлементный!X3</f>
        <v>4</v>
      </c>
      <c r="I7" s="37">
        <f>Поэлементный!X4</f>
        <v>14</v>
      </c>
      <c r="J7" s="37">
        <f>Поэлементный!X5</f>
        <v>5</v>
      </c>
      <c r="K7" s="22">
        <f>(G7+H7)/E7</f>
        <v>0.17391304347826086</v>
      </c>
      <c r="L7" s="22">
        <f>(G7+H7+I7)/E7</f>
        <v>0.78260869565217395</v>
      </c>
      <c r="M7" s="23">
        <f>J7/E7</f>
        <v>0.21739130434782608</v>
      </c>
      <c r="N7" s="7"/>
      <c r="O7" s="3"/>
      <c r="P7" s="3"/>
      <c r="Q7" s="3"/>
      <c r="R7" s="3"/>
      <c r="S7" s="3"/>
      <c r="T7" s="3"/>
      <c r="U7" s="3"/>
      <c r="V7" s="3"/>
      <c r="W7" s="3"/>
      <c r="X7" s="4"/>
    </row>
    <row r="8" spans="1:29" ht="15.75">
      <c r="A8" s="69" t="s">
        <v>7</v>
      </c>
      <c r="B8" s="70"/>
      <c r="C8" s="70"/>
      <c r="D8" s="70"/>
      <c r="E8" s="71" t="s">
        <v>8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3"/>
    </row>
    <row r="9" spans="1:29" ht="15.75">
      <c r="A9" s="69"/>
      <c r="B9" s="70"/>
      <c r="C9" s="70"/>
      <c r="D9" s="70"/>
      <c r="E9" s="39">
        <f>Поэлементный!D9</f>
        <v>1</v>
      </c>
      <c r="F9" s="39">
        <f>Поэлементный!E9</f>
        <v>2</v>
      </c>
      <c r="G9" s="39">
        <f>Поэлементный!F9</f>
        <v>3</v>
      </c>
      <c r="H9" s="39">
        <f>Поэлементный!G9</f>
        <v>4</v>
      </c>
      <c r="I9" s="39">
        <f>Поэлементный!H9</f>
        <v>5</v>
      </c>
      <c r="J9" s="39">
        <f>Поэлементный!I9</f>
        <v>6</v>
      </c>
      <c r="K9" s="39">
        <f>Поэлементный!J9</f>
        <v>7</v>
      </c>
      <c r="L9" s="39">
        <f>Поэлементный!K9</f>
        <v>8</v>
      </c>
      <c r="M9" s="39">
        <f>Поэлементный!L9</f>
        <v>9</v>
      </c>
      <c r="N9" s="39">
        <f>Поэлементный!M9</f>
        <v>10</v>
      </c>
      <c r="O9" s="39">
        <f>Поэлементный!N9</f>
        <v>11</v>
      </c>
      <c r="P9" s="39">
        <f>Поэлементный!O9</f>
        <v>12</v>
      </c>
      <c r="Q9" s="39">
        <f>Поэлементный!P9</f>
        <v>13</v>
      </c>
      <c r="R9" s="39">
        <f>Поэлементный!Q9</f>
        <v>14</v>
      </c>
      <c r="S9" s="39">
        <f>Поэлементный!R9</f>
        <v>15</v>
      </c>
      <c r="T9" s="39">
        <f>Поэлементный!S9</f>
        <v>16</v>
      </c>
      <c r="U9" s="39">
        <f>Поэлементный!T9</f>
        <v>17</v>
      </c>
      <c r="V9" s="39" t="e">
        <f>Поэлементный!#REF!</f>
        <v>#REF!</v>
      </c>
      <c r="W9" s="39" t="e">
        <f>Поэлементный!#REF!</f>
        <v>#REF!</v>
      </c>
      <c r="X9" s="39" t="e">
        <f>Поэлементный!#REF!</f>
        <v>#REF!</v>
      </c>
    </row>
    <row r="10" spans="1:29" ht="15.75">
      <c r="A10" s="63" t="s">
        <v>33</v>
      </c>
      <c r="B10" s="64"/>
      <c r="C10" s="64"/>
      <c r="D10" s="65"/>
      <c r="E10" s="20">
        <f>Поэлементный!D33</f>
        <v>11</v>
      </c>
      <c r="F10" s="20">
        <f>Поэлементный!E33</f>
        <v>10</v>
      </c>
      <c r="G10" s="20">
        <f>Поэлементный!F33</f>
        <v>17</v>
      </c>
      <c r="H10" s="20">
        <f>Поэлементный!G33</f>
        <v>23</v>
      </c>
      <c r="I10" s="20">
        <f>Поэлементный!H33</f>
        <v>16</v>
      </c>
      <c r="J10" s="20">
        <f>Поэлементный!I33</f>
        <v>23</v>
      </c>
      <c r="K10" s="20">
        <f>Поэлементный!J33</f>
        <v>23</v>
      </c>
      <c r="L10" s="20">
        <f>Поэлементный!K33</f>
        <v>16</v>
      </c>
      <c r="M10" s="20">
        <f>Поэлементный!L33</f>
        <v>7</v>
      </c>
      <c r="N10" s="20">
        <f>Поэлементный!M33</f>
        <v>13</v>
      </c>
      <c r="O10" s="20">
        <f>Поэлементный!N33</f>
        <v>0</v>
      </c>
      <c r="P10" s="20">
        <f>Поэлементный!O33</f>
        <v>0</v>
      </c>
      <c r="Q10" s="20">
        <f>Поэлементный!P33</f>
        <v>20</v>
      </c>
      <c r="R10" s="20">
        <f>Поэлементный!Q33</f>
        <v>11</v>
      </c>
      <c r="S10" s="20">
        <f>Поэлементный!R33</f>
        <v>9</v>
      </c>
      <c r="T10" s="20">
        <f>Поэлементный!S33</f>
        <v>9</v>
      </c>
      <c r="U10" s="20">
        <f>Поэлементный!T33</f>
        <v>4</v>
      </c>
      <c r="V10" s="20" t="e">
        <f>Поэлементный!#REF!</f>
        <v>#REF!</v>
      </c>
      <c r="W10" s="20" t="e">
        <f>Поэлементный!#REF!</f>
        <v>#REF!</v>
      </c>
      <c r="X10" s="20" t="e">
        <f>Поэлементный!#REF!</f>
        <v>#REF!</v>
      </c>
    </row>
    <row r="11" spans="1:29">
      <c r="A11" s="66"/>
      <c r="B11" s="67"/>
      <c r="C11" s="67"/>
      <c r="D11" s="68"/>
      <c r="E11" s="21">
        <f>E10/$E$7</f>
        <v>0.47826086956521741</v>
      </c>
      <c r="F11" s="21">
        <f t="shared" ref="F11:P11" si="0">F10/$E$7</f>
        <v>0.43478260869565216</v>
      </c>
      <c r="G11" s="21">
        <f t="shared" si="0"/>
        <v>0.73913043478260865</v>
      </c>
      <c r="H11" s="21">
        <f t="shared" si="0"/>
        <v>1</v>
      </c>
      <c r="I11" s="21">
        <f t="shared" si="0"/>
        <v>0.69565217391304346</v>
      </c>
      <c r="J11" s="21">
        <f t="shared" si="0"/>
        <v>1</v>
      </c>
      <c r="K11" s="21">
        <f t="shared" si="0"/>
        <v>1</v>
      </c>
      <c r="L11" s="21">
        <f t="shared" si="0"/>
        <v>0.69565217391304346</v>
      </c>
      <c r="M11" s="21">
        <f t="shared" si="0"/>
        <v>0.30434782608695654</v>
      </c>
      <c r="N11" s="21">
        <f t="shared" si="0"/>
        <v>0.56521739130434778</v>
      </c>
      <c r="O11" s="21">
        <f t="shared" si="0"/>
        <v>0</v>
      </c>
      <c r="P11" s="21">
        <f t="shared" si="0"/>
        <v>0</v>
      </c>
      <c r="Q11" s="21">
        <f>Q10/$E$7</f>
        <v>0.86956521739130432</v>
      </c>
      <c r="R11" s="21">
        <f t="shared" ref="R11:W11" si="1">R10/$E$7</f>
        <v>0.47826086956521741</v>
      </c>
      <c r="S11" s="21">
        <f t="shared" si="1"/>
        <v>0.39130434782608697</v>
      </c>
      <c r="T11" s="21">
        <f t="shared" si="1"/>
        <v>0.39130434782608697</v>
      </c>
      <c r="U11" s="21">
        <f t="shared" si="1"/>
        <v>0.17391304347826086</v>
      </c>
      <c r="V11" s="21" t="e">
        <f t="shared" si="1"/>
        <v>#REF!</v>
      </c>
      <c r="W11" s="21" t="e">
        <f t="shared" si="1"/>
        <v>#REF!</v>
      </c>
      <c r="X11" s="21" t="e">
        <f>X10/$E$7</f>
        <v>#REF!</v>
      </c>
    </row>
    <row r="12" spans="1:29" ht="15.75">
      <c r="A12" s="75" t="s">
        <v>21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7"/>
    </row>
    <row r="13" spans="1:29" ht="19.899999999999999" customHeight="1">
      <c r="A13" s="78" t="s">
        <v>9</v>
      </c>
      <c r="B13" s="79"/>
      <c r="C13" s="79"/>
      <c r="D13" s="80"/>
      <c r="E13" s="81" t="s">
        <v>20</v>
      </c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</row>
    <row r="14" spans="1:29" ht="19.899999999999999" customHeight="1">
      <c r="A14" s="74">
        <v>1</v>
      </c>
      <c r="B14" s="74"/>
      <c r="C14" s="74"/>
      <c r="D14" s="74"/>
      <c r="E14" s="61" t="s">
        <v>36</v>
      </c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</row>
    <row r="15" spans="1:29" ht="19.899999999999999" customHeight="1">
      <c r="A15" s="60">
        <v>2</v>
      </c>
      <c r="B15" s="60"/>
      <c r="C15" s="60"/>
      <c r="D15" s="60"/>
      <c r="E15" s="61" t="s">
        <v>37</v>
      </c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</row>
    <row r="16" spans="1:29" ht="19.899999999999999" customHeight="1">
      <c r="A16" s="60">
        <v>3</v>
      </c>
      <c r="B16" s="60"/>
      <c r="C16" s="60"/>
      <c r="D16" s="60"/>
      <c r="E16" s="61" t="s">
        <v>38</v>
      </c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</row>
    <row r="17" spans="1:24" ht="19.899999999999999" customHeight="1">
      <c r="A17" s="60">
        <v>4</v>
      </c>
      <c r="B17" s="60"/>
      <c r="C17" s="60"/>
      <c r="D17" s="60"/>
      <c r="E17" s="61" t="s">
        <v>46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</row>
    <row r="18" spans="1:24" ht="19.899999999999999" customHeight="1">
      <c r="A18" s="60">
        <v>5</v>
      </c>
      <c r="B18" s="60"/>
      <c r="C18" s="60"/>
      <c r="D18" s="60"/>
      <c r="E18" s="61" t="s">
        <v>39</v>
      </c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ht="19.899999999999999" customHeight="1">
      <c r="A19" s="60">
        <v>6</v>
      </c>
      <c r="B19" s="60"/>
      <c r="C19" s="60"/>
      <c r="D19" s="60"/>
      <c r="E19" s="61" t="s">
        <v>47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ht="19.899999999999999" customHeight="1">
      <c r="A20" s="60">
        <v>7</v>
      </c>
      <c r="B20" s="60"/>
      <c r="C20" s="60"/>
      <c r="D20" s="60"/>
      <c r="E20" s="61" t="s">
        <v>48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ht="19.899999999999999" customHeight="1">
      <c r="A21" s="60">
        <v>8</v>
      </c>
      <c r="B21" s="60"/>
      <c r="C21" s="60"/>
      <c r="D21" s="60"/>
      <c r="E21" s="61" t="s">
        <v>40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pans="1:24" ht="19.899999999999999" customHeight="1">
      <c r="A22" s="60">
        <v>9</v>
      </c>
      <c r="B22" s="60"/>
      <c r="C22" s="60"/>
      <c r="D22" s="60"/>
      <c r="E22" s="61" t="s">
        <v>41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</row>
    <row r="23" spans="1:24" ht="19.899999999999999" customHeight="1">
      <c r="A23" s="60">
        <v>10</v>
      </c>
      <c r="B23" s="60"/>
      <c r="C23" s="60"/>
      <c r="D23" s="60"/>
      <c r="E23" s="61" t="s">
        <v>49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</row>
    <row r="24" spans="1:24" ht="19.899999999999999" customHeight="1">
      <c r="A24" s="60">
        <v>11</v>
      </c>
      <c r="B24" s="60"/>
      <c r="C24" s="60"/>
      <c r="D24" s="60"/>
      <c r="E24" s="61" t="s">
        <v>50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ht="19.899999999999999" customHeight="1">
      <c r="A25" s="60">
        <v>12</v>
      </c>
      <c r="B25" s="60"/>
      <c r="C25" s="60"/>
      <c r="D25" s="60"/>
      <c r="E25" s="61" t="s">
        <v>42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ht="19.899999999999999" customHeight="1">
      <c r="A26" s="60">
        <v>13</v>
      </c>
      <c r="B26" s="60"/>
      <c r="C26" s="60"/>
      <c r="D26" s="60"/>
      <c r="E26" s="61" t="s">
        <v>51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</row>
    <row r="27" spans="1:24" ht="19.899999999999999" customHeight="1">
      <c r="A27" s="60">
        <v>14</v>
      </c>
      <c r="B27" s="60"/>
      <c r="C27" s="60"/>
      <c r="D27" s="60"/>
      <c r="E27" s="61" t="s">
        <v>52</v>
      </c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</row>
    <row r="28" spans="1:24" ht="19.899999999999999" customHeight="1">
      <c r="A28" s="60">
        <v>15</v>
      </c>
      <c r="B28" s="60"/>
      <c r="C28" s="60"/>
      <c r="D28" s="60"/>
      <c r="E28" s="61" t="s">
        <v>43</v>
      </c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ht="19.899999999999999" customHeight="1">
      <c r="A29" s="60">
        <v>16</v>
      </c>
      <c r="B29" s="60"/>
      <c r="C29" s="60"/>
      <c r="D29" s="60"/>
      <c r="E29" s="61" t="s">
        <v>44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9.899999999999999" customHeight="1">
      <c r="A30" s="60">
        <v>17</v>
      </c>
      <c r="B30" s="60"/>
      <c r="C30" s="60"/>
      <c r="D30" s="60"/>
      <c r="E30" s="61" t="s">
        <v>45</v>
      </c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9.899999999999999" customHeight="1">
      <c r="A31" s="60">
        <v>18</v>
      </c>
      <c r="B31" s="60"/>
      <c r="C31" s="60"/>
      <c r="D31" s="60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</row>
    <row r="32" spans="1:24" ht="19.899999999999999" customHeight="1">
      <c r="A32" s="60">
        <v>19</v>
      </c>
      <c r="B32" s="60"/>
      <c r="C32" s="60"/>
      <c r="D32" s="60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</row>
    <row r="33" spans="1:24" ht="19.899999999999999" customHeight="1">
      <c r="A33" s="60">
        <v>20</v>
      </c>
      <c r="B33" s="60"/>
      <c r="C33" s="60"/>
      <c r="D33" s="60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</row>
  </sheetData>
  <mergeCells count="60">
    <mergeCell ref="A2:X2"/>
    <mergeCell ref="I3:J3"/>
    <mergeCell ref="O3:X3"/>
    <mergeCell ref="O5:X5"/>
    <mergeCell ref="D5:H5"/>
    <mergeCell ref="A4:F4"/>
    <mergeCell ref="G4:X4"/>
    <mergeCell ref="C3:F3"/>
    <mergeCell ref="A7:B7"/>
    <mergeCell ref="C7:D7"/>
    <mergeCell ref="E7:F7"/>
    <mergeCell ref="A6:B6"/>
    <mergeCell ref="C6:D6"/>
    <mergeCell ref="E6:F6"/>
    <mergeCell ref="A10:D11"/>
    <mergeCell ref="A8:D9"/>
    <mergeCell ref="E8:X8"/>
    <mergeCell ref="A14:D14"/>
    <mergeCell ref="E14:X14"/>
    <mergeCell ref="A12:X12"/>
    <mergeCell ref="A13:D13"/>
    <mergeCell ref="E13:X13"/>
    <mergeCell ref="A17:D17"/>
    <mergeCell ref="E17:X17"/>
    <mergeCell ref="A15:D15"/>
    <mergeCell ref="E15:X15"/>
    <mergeCell ref="A16:D16"/>
    <mergeCell ref="E16:X16"/>
    <mergeCell ref="A20:D20"/>
    <mergeCell ref="E20:X20"/>
    <mergeCell ref="A21:D21"/>
    <mergeCell ref="E21:X21"/>
    <mergeCell ref="A18:D18"/>
    <mergeCell ref="E18:X18"/>
    <mergeCell ref="A19:D19"/>
    <mergeCell ref="E19:X19"/>
    <mergeCell ref="A24:D24"/>
    <mergeCell ref="E24:X24"/>
    <mergeCell ref="A22:D22"/>
    <mergeCell ref="E22:X22"/>
    <mergeCell ref="A23:D23"/>
    <mergeCell ref="E23:X23"/>
    <mergeCell ref="A28:D28"/>
    <mergeCell ref="E28:X28"/>
    <mergeCell ref="A29:D29"/>
    <mergeCell ref="E29:X29"/>
    <mergeCell ref="A30:D30"/>
    <mergeCell ref="E30:X30"/>
    <mergeCell ref="A31:D31"/>
    <mergeCell ref="E31:X31"/>
    <mergeCell ref="A32:D32"/>
    <mergeCell ref="E32:X32"/>
    <mergeCell ref="A33:D33"/>
    <mergeCell ref="E33:X33"/>
    <mergeCell ref="A27:D27"/>
    <mergeCell ref="E27:X27"/>
    <mergeCell ref="A25:D25"/>
    <mergeCell ref="E25:X25"/>
    <mergeCell ref="A26:D26"/>
    <mergeCell ref="E26:X26"/>
  </mergeCells>
  <conditionalFormatting sqref="L7">
    <cfRule type="cellIs" dxfId="0" priority="1" operator="lessThan">
      <formula>0.5</formula>
    </cfRule>
  </conditionalFormatting>
  <dataValidations disablePrompts="1" count="2">
    <dataValidation type="list" allowBlank="1" showInputMessage="1" showErrorMessage="1" sqref="O5 H3 K3">
      <formula1>#REF!</formula1>
    </dataValidation>
    <dataValidation type="list" allowBlank="1" showInputMessage="1" showErrorMessage="1" sqref="A3">
      <formula1>$A$1:$A$1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Поэлементный</vt:lpstr>
      <vt:lpstr>Анализ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ноут</dc:creator>
  <cp:lastModifiedBy>Елена</cp:lastModifiedBy>
  <dcterms:created xsi:type="dcterms:W3CDTF">2020-11-25T18:48:25Z</dcterms:created>
  <dcterms:modified xsi:type="dcterms:W3CDTF">2020-12-23T13:29:38Z</dcterms:modified>
</cp:coreProperties>
</file>