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320" windowHeight="9165" activeTab="1"/>
  </bookViews>
  <sheets>
    <sheet name="Поэлементный" sheetId="3" r:id="rId1"/>
    <sheet name="Анализ" sheetId="1" r:id="rId2"/>
  </sheets>
  <definedNames>
    <definedName name="_xlnm._FilterDatabase" localSheetId="1" hidden="1">Анализ!$A$2:$Y$45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/>
  <c r="F34"/>
  <c r="G34"/>
  <c r="H34"/>
  <c r="I34"/>
  <c r="J34"/>
  <c r="K34"/>
  <c r="L34"/>
  <c r="M34"/>
  <c r="N34"/>
  <c r="O34"/>
  <c r="P34"/>
  <c r="Q34"/>
  <c r="R34"/>
  <c r="S34"/>
  <c r="T34"/>
  <c r="D34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Z10" i="3" l="1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X5" l="1"/>
  <c r="J7" i="1" s="1"/>
  <c r="X4" i="3"/>
  <c r="I7" i="1" s="1"/>
  <c r="X3" i="3"/>
  <c r="H7" i="1" s="1"/>
  <c r="X2" i="3"/>
  <c r="G7" i="1" s="1"/>
  <c r="Y10" i="3" l="1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AB36" l="1"/>
  <c r="AA36"/>
  <c r="Z36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C9" l="1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V11" l="1"/>
  <c r="AC10" s="1"/>
  <c r="V13"/>
  <c r="AC12" s="1"/>
  <c r="V15"/>
  <c r="AC14" s="1"/>
  <c r="V17"/>
  <c r="AC16" s="1"/>
  <c r="V19"/>
  <c r="AC18" s="1"/>
  <c r="V21"/>
  <c r="AC20" s="1"/>
  <c r="V23"/>
  <c r="AC22" s="1"/>
  <c r="V25"/>
  <c r="AC24" s="1"/>
  <c r="V27"/>
  <c r="AC26" s="1"/>
  <c r="V29"/>
  <c r="AC28" s="1"/>
  <c r="V31"/>
  <c r="AC30" s="1"/>
  <c r="V33"/>
  <c r="AC32" s="1"/>
  <c r="V10"/>
  <c r="V12"/>
  <c r="AC11" s="1"/>
  <c r="V14"/>
  <c r="AC13" s="1"/>
  <c r="V16"/>
  <c r="AC15" s="1"/>
  <c r="V18"/>
  <c r="AC17" s="1"/>
  <c r="V20"/>
  <c r="AC19" s="1"/>
  <c r="V22"/>
  <c r="AC21" s="1"/>
  <c r="V24"/>
  <c r="AC23" s="1"/>
  <c r="V26"/>
  <c r="AC25" s="1"/>
  <c r="V28"/>
  <c r="AC27" s="1"/>
  <c r="V30"/>
  <c r="AC29" s="1"/>
  <c r="V32"/>
  <c r="AC31" s="1"/>
  <c r="AC33"/>
  <c r="X10" i="1"/>
  <c r="W10"/>
  <c r="E35" i="3"/>
  <c r="F10" i="1"/>
  <c r="G35" i="3"/>
  <c r="H10" i="1"/>
  <c r="I35" i="3"/>
  <c r="J10" i="1"/>
  <c r="L10"/>
  <c r="K35" i="3"/>
  <c r="M35"/>
  <c r="N10" i="1"/>
  <c r="P10"/>
  <c r="O35" i="3"/>
  <c r="S35"/>
  <c r="T10" i="1"/>
  <c r="K10"/>
  <c r="J35" i="3"/>
  <c r="L35"/>
  <c r="M10" i="1"/>
  <c r="S10"/>
  <c r="R35" i="3"/>
  <c r="V10" i="1"/>
  <c r="T35" i="3"/>
  <c r="U10" i="1"/>
  <c r="R10"/>
  <c r="Q35" i="3"/>
  <c r="I10" i="1"/>
  <c r="H35" i="3"/>
  <c r="F35"/>
  <c r="G10" i="1"/>
  <c r="O10"/>
  <c r="N35" i="3"/>
  <c r="P35"/>
  <c r="Q10" i="1"/>
  <c r="D35" i="3"/>
  <c r="E10" i="1"/>
  <c r="A10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</authors>
  <commentLis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<sst xmlns="http://schemas.openxmlformats.org/spreadsheetml/2006/main" count="75" uniqueCount="52">
  <si>
    <t>учебный год</t>
  </si>
  <si>
    <t>Учитель</t>
  </si>
  <si>
    <t>Дата проведения</t>
  </si>
  <si>
    <t>Класс</t>
  </si>
  <si>
    <t>По списку</t>
  </si>
  <si>
    <t>ИТОГО</t>
  </si>
  <si>
    <t>Верно выполнили задания</t>
  </si>
  <si>
    <t>НОМЕР ЗАДАНИЯ</t>
  </si>
  <si>
    <t>Номер задания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</si>
  <si>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</si>
  <si>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</si>
  <si>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</si>
  <si>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</si>
  <si>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</si>
  <si>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</si>
  <si>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</si>
  <si>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</si>
  <si>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</si>
  <si>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</si>
  <si>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</si>
  <si>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</si>
  <si>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</si>
  <si>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</si>
  <si>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</si>
  <si>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</si>
  <si>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</si>
  <si>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</si>
  <si>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</si>
  <si>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</si>
  <si>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</si>
  <si>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</si>
  <si>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 7а</t>
  </si>
  <si>
    <t>7а</t>
  </si>
  <si>
    <t>обществознание</t>
  </si>
  <si>
    <t>Новак Галина Ивановна</t>
  </si>
  <si>
    <t>Рассказ о роли видов деятельности в жизни современного человека. Частые ошибки: объяснение как связана деятельность с образом жизни человека</t>
  </si>
  <si>
    <t>Сравнение данных. Ошибка в пояснении выбранной позиции.</t>
  </si>
  <si>
    <t>Аргументация собственного выбора. Ошибок практически нет</t>
  </si>
  <si>
    <t>Использование биологического и социального для характеристики человека. Ошибок практически нет</t>
  </si>
  <si>
    <t>Определить смысл высказывания  об отношениях между людьми. Ошибка в сути объяснения конкретной ситуации.</t>
  </si>
  <si>
    <t>Объяснить  важность указанной ситуации. Приведены рассуждения общего характера.</t>
  </si>
  <si>
    <t>Взаимосвязь различных сфер жизни общества. Ошибки в определении сфер жизни общества.</t>
  </si>
  <si>
    <t>Взаимосвязь различных сфер жизни общества. Приведены суждения общего характера.</t>
  </si>
  <si>
    <t>Характеризовать государственное устройство России. Затруднения в функциях органов власти  РФ</t>
  </si>
  <si>
    <t>Количество использованных понятий для описания  органов власти РФ. Использовано менее половины понятий.</t>
  </si>
  <si>
    <t>Определить верное суждение о формах  духовной  культуры. Ошибки в определении  особенностей духовной культуры.</t>
  </si>
  <si>
    <t xml:space="preserve">Выделять сущностные характеристики и основные виды деятельности людей.Частые  ошибки: неумение сфррмулировать содержательный ответ. </t>
  </si>
  <si>
    <t>Извлекать информацию из доступных источников (диаграмм). Неумение  аргументировать выбранный вариант ответа</t>
  </si>
  <si>
    <t>Дать собственное объяснение явлениям и событиям общественной жизни. Приведены рассуждения общего характера.</t>
  </si>
  <si>
    <t>Указать отличия элементов. Затруднения  в указании черт различия при сравнении малых групп.</t>
  </si>
  <si>
    <t>Связность описания  сообщения о стране. Отсутствует логическая связь.</t>
  </si>
  <si>
    <t>Получать информацию из различных источников. (Фотография). Ошибки в пояснении выбранной позиции.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</si>
</sst>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/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13" xfId="0" applyFont="1" applyBorder="1" applyAlignment="1" applyProtection="1"/>
    <xf numFmtId="0" fontId="4" fillId="0" borderId="12" xfId="0" applyFont="1" applyBorder="1" applyAlignment="1" applyProtection="1"/>
    <xf numFmtId="164" fontId="3" fillId="0" borderId="8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/>
    <xf numFmtId="0" fontId="9" fillId="5" borderId="16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3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/>
      <protection locked="0"/>
    </xf>
    <xf numFmtId="9" fontId="5" fillId="8" borderId="21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Protection="1">
      <protection locked="0"/>
    </xf>
    <xf numFmtId="1" fontId="7" fillId="7" borderId="6" xfId="0" applyNumberFormat="1" applyFont="1" applyFill="1" applyBorder="1" applyAlignment="1" applyProtection="1">
      <protection locked="0"/>
    </xf>
    <xf numFmtId="0" fontId="4" fillId="8" borderId="21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/>
    <xf numFmtId="0" fontId="14" fillId="0" borderId="0" xfId="0" applyFont="1" applyAlignment="1"/>
    <xf numFmtId="0" fontId="15" fillId="4" borderId="32" xfId="0" applyFont="1" applyFill="1" applyBorder="1"/>
    <xf numFmtId="0" fontId="4" fillId="8" borderId="13" xfId="0" applyFont="1" applyFill="1" applyBorder="1" applyAlignment="1" applyProtection="1">
      <alignment horizontal="center"/>
    </xf>
    <xf numFmtId="9" fontId="4" fillId="8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3" xfId="0" applyNumberFormat="1" applyFont="1" applyFill="1" applyBorder="1" applyAlignment="1" applyProtection="1">
      <alignment horizontal="center" vertical="center" wrapText="1"/>
    </xf>
    <xf numFmtId="9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3" xfId="0" applyFill="1" applyBorder="1"/>
    <xf numFmtId="0" fontId="18" fillId="0" borderId="13" xfId="0" applyFont="1" applyBorder="1" applyAlignment="1" applyProtection="1">
      <alignment horizontal="center" vertical="center" wrapText="1"/>
    </xf>
    <xf numFmtId="0" fontId="10" fillId="8" borderId="13" xfId="0" applyFont="1" applyFill="1" applyBorder="1" applyProtection="1">
      <protection locked="0"/>
    </xf>
    <xf numFmtId="0" fontId="19" fillId="3" borderId="13" xfId="0" applyFont="1" applyFill="1" applyBorder="1"/>
    <xf numFmtId="0" fontId="4" fillId="9" borderId="13" xfId="0" applyFont="1" applyFill="1" applyBorder="1" applyAlignment="1" applyProtection="1">
      <alignment horizontal="center" vertical="center" wrapText="1"/>
    </xf>
    <xf numFmtId="0" fontId="16" fillId="0" borderId="13" xfId="0" applyFont="1" applyBorder="1"/>
    <xf numFmtId="1" fontId="1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9" fontId="4" fillId="10" borderId="13" xfId="0" applyNumberFormat="1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742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54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Поэлементный!$AB$9:$AB$33</c:f>
              <c:strCache>
                <c:ptCount val="25"/>
                <c:pt idx="0">
                  <c:v>#ССЫЛКА!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Фамилия 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#ССЫЛКА!</c:v>
                </c:pt>
              </c:strCache>
            </c:strRef>
          </c:cat>
          <c:val>
            <c:numRef>
              <c:f>Поэлементный!$AC$9:$AC$33</c:f>
              <c:numCache>
                <c:formatCode>0%</c:formatCode>
                <c:ptCount val="25"/>
                <c:pt idx="0">
                  <c:v>0</c:v>
                </c:pt>
                <c:pt idx="1">
                  <c:v>0.41176470588235292</c:v>
                </c:pt>
                <c:pt idx="2">
                  <c:v>0.58823529411764708</c:v>
                </c:pt>
                <c:pt idx="3">
                  <c:v>0.6470588235294118</c:v>
                </c:pt>
                <c:pt idx="4">
                  <c:v>0.41176470588235292</c:v>
                </c:pt>
                <c:pt idx="5">
                  <c:v>0.35294117647058826</c:v>
                </c:pt>
                <c:pt idx="6">
                  <c:v>0.47058823529411764</c:v>
                </c:pt>
                <c:pt idx="7">
                  <c:v>0.82352941176470584</c:v>
                </c:pt>
                <c:pt idx="8">
                  <c:v>0.70588235294117652</c:v>
                </c:pt>
                <c:pt idx="9">
                  <c:v>0.70588235294117652</c:v>
                </c:pt>
                <c:pt idx="10">
                  <c:v>0.17647058823529413</c:v>
                </c:pt>
                <c:pt idx="11">
                  <c:v>0.47058823529411764</c:v>
                </c:pt>
                <c:pt idx="12">
                  <c:v>0.6470588235294118</c:v>
                </c:pt>
                <c:pt idx="13">
                  <c:v>0.47058823529411764</c:v>
                </c:pt>
                <c:pt idx="14">
                  <c:v>0.47058823529411764</c:v>
                </c:pt>
                <c:pt idx="15">
                  <c:v>0.52941176470588236</c:v>
                </c:pt>
                <c:pt idx="16">
                  <c:v>0.76470588235294112</c:v>
                </c:pt>
                <c:pt idx="17">
                  <c:v>0.23529411764705882</c:v>
                </c:pt>
                <c:pt idx="18">
                  <c:v>0.6470588235294118</c:v>
                </c:pt>
                <c:pt idx="19">
                  <c:v>0.6470588235294118</c:v>
                </c:pt>
                <c:pt idx="20">
                  <c:v>0.6470588235294118</c:v>
                </c:pt>
                <c:pt idx="21">
                  <c:v>0.58823529411764708</c:v>
                </c:pt>
                <c:pt idx="22">
                  <c:v>0.94117647058823528</c:v>
                </c:pt>
                <c:pt idx="23">
                  <c:v>0.52941176470588236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gapWidth val="219"/>
        <c:overlap val="-27"/>
        <c:axId val="65797120"/>
        <c:axId val="66061056"/>
      </c:barChart>
      <c:catAx>
        <c:axId val="657971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061056"/>
        <c:crosses val="autoZero"/>
        <c:auto val="1"/>
        <c:lblAlgn val="ctr"/>
        <c:lblOffset val="100"/>
      </c:catAx>
      <c:valAx>
        <c:axId val="66061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79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Поэлементный!$Z$35:$AB$35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Поэлементный!$Z$36:$AB$36</c:f>
              <c:numCache>
                <c:formatCode>General</c:formatCode>
                <c:ptCount val="3"/>
                <c:pt idx="0">
                  <c:v>1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gapWidth val="219"/>
        <c:overlap val="-27"/>
        <c:axId val="66093824"/>
        <c:axId val="66095360"/>
      </c:barChart>
      <c:catAx>
        <c:axId val="66093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095360"/>
        <c:crosses val="autoZero"/>
        <c:auto val="1"/>
        <c:lblAlgn val="ctr"/>
        <c:lblOffset val="100"/>
      </c:catAx>
      <c:valAx>
        <c:axId val="66095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09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9002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0.16666666666666666</c:v>
                </c:pt>
                <c:pt idx="1">
                  <c:v>0.875</c:v>
                </c:pt>
                <c:pt idx="2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axId val="66416640"/>
        <c:axId val="66418176"/>
      </c:barChart>
      <c:catAx>
        <c:axId val="66416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18176"/>
        <c:crosses val="autoZero"/>
        <c:auto val="1"/>
        <c:lblAlgn val="ctr"/>
        <c:lblOffset val="100"/>
      </c:catAx>
      <c:valAx>
        <c:axId val="66418176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1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326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58"/>
          <c:h val="0.72088764946048545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14</c:v>
                </c:pt>
                <c:pt idx="1">
                  <c:v>10</c:v>
                </c:pt>
                <c:pt idx="2">
                  <c:v>9</c:v>
                </c:pt>
                <c:pt idx="3">
                  <c:v>21</c:v>
                </c:pt>
                <c:pt idx="4">
                  <c:v>18</c:v>
                </c:pt>
                <c:pt idx="5">
                  <c:v>23</c:v>
                </c:pt>
                <c:pt idx="6">
                  <c:v>23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  <c:pt idx="10">
                  <c:v>6</c:v>
                </c:pt>
                <c:pt idx="11">
                  <c:v>5</c:v>
                </c:pt>
                <c:pt idx="12">
                  <c:v>20</c:v>
                </c:pt>
                <c:pt idx="13">
                  <c:v>13</c:v>
                </c:pt>
                <c:pt idx="14">
                  <c:v>10</c:v>
                </c:pt>
                <c:pt idx="15">
                  <c:v>8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66475520"/>
        <c:axId val="66477056"/>
      </c:barChart>
      <c:catAx>
        <c:axId val="66475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77056"/>
        <c:crosses val="autoZero"/>
        <c:auto val="1"/>
        <c:lblAlgn val="ctr"/>
        <c:lblOffset val="100"/>
      </c:catAx>
      <c:valAx>
        <c:axId val="66477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7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21772</xdr:rowOff>
    </xdr:from>
    <xdr:to>
      <xdr:col>25</xdr:col>
      <xdr:colOff>43542</xdr:colOff>
      <xdr:row>52</xdr:row>
      <xdr:rowOff>41564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53</xdr:row>
      <xdr:rowOff>71717</xdr:rowOff>
    </xdr:from>
    <xdr:to>
      <xdr:col>20</xdr:col>
      <xdr:colOff>0</xdr:colOff>
      <xdr:row>63</xdr:row>
      <xdr:rowOff>125507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30</xdr:row>
      <xdr:rowOff>41564</xdr:rowOff>
    </xdr:from>
    <xdr:to>
      <xdr:col>24</xdr:col>
      <xdr:colOff>55419</xdr:colOff>
      <xdr:row>48</xdr:row>
      <xdr:rowOff>55418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6"/>
  <sheetViews>
    <sheetView topLeftCell="A76" zoomScale="85" zoomScaleNormal="85" workbookViewId="0">
      <selection activeCell="U9" sqref="U9:W36"/>
    </sheetView>
  </sheetViews>
  <sheetFormatPr defaultRowHeight="15"/>
  <cols>
    <col min="1" max="2" width="5.7109375" customWidth="1"/>
    <col min="3" max="3" width="8.85546875" customWidth="1"/>
    <col min="4" max="20" width="5.7109375" customWidth="1"/>
    <col min="21" max="21" width="17.5703125" customWidth="1"/>
    <col min="22" max="22" width="12.140625" customWidth="1"/>
    <col min="23" max="23" width="11.42578125" customWidth="1"/>
    <col min="24" max="24" width="12.140625" customWidth="1"/>
    <col min="25" max="25" width="15.7109375" customWidth="1"/>
    <col min="26" max="26" width="12.5703125" customWidth="1"/>
    <col min="27" max="27" width="21.7109375" customWidth="1"/>
  </cols>
  <sheetData>
    <row r="2" spans="1:37" ht="21">
      <c r="D2" s="54" t="s">
        <v>31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W2" s="38">
        <v>5</v>
      </c>
      <c r="X2" s="35">
        <f>COUNTIF(W10:W33,5)</f>
        <v>0</v>
      </c>
    </row>
    <row r="3" spans="1:37" ht="21"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W3" s="38">
        <v>4</v>
      </c>
      <c r="X3" s="35">
        <f>COUNTIF(W10:W33,4)</f>
        <v>4</v>
      </c>
    </row>
    <row r="4" spans="1:37" ht="21"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W4" s="38">
        <v>3</v>
      </c>
      <c r="X4" s="35">
        <f>COUNTIF(W10:W35,3)</f>
        <v>17</v>
      </c>
    </row>
    <row r="5" spans="1:37" ht="21.75" thickBot="1">
      <c r="W5" s="38">
        <v>2</v>
      </c>
      <c r="X5" s="35">
        <f>COUNTIF(W10:W36,2)</f>
        <v>3</v>
      </c>
    </row>
    <row r="6" spans="1:37" ht="29.25" thickBot="1">
      <c r="F6" s="56" t="s">
        <v>16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T6" s="27" t="s">
        <v>18</v>
      </c>
      <c r="U6" s="28">
        <v>17</v>
      </c>
    </row>
    <row r="7" spans="1:37"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9" spans="1:37" ht="56.25">
      <c r="A9" s="44"/>
      <c r="B9" s="44"/>
      <c r="C9" s="51" t="s">
        <v>27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49" t="s">
        <v>23</v>
      </c>
      <c r="V9" s="49" t="s">
        <v>17</v>
      </c>
      <c r="W9" s="49" t="s">
        <v>25</v>
      </c>
      <c r="X9" s="49" t="s">
        <v>26</v>
      </c>
      <c r="Y9" s="49" t="s">
        <v>21</v>
      </c>
      <c r="Z9" s="46" t="s">
        <v>22</v>
      </c>
      <c r="AA9" s="48" t="s">
        <v>24</v>
      </c>
      <c r="AB9" s="17" t="e">
        <f>#REF!</f>
        <v>#REF!</v>
      </c>
      <c r="AC9" s="18" t="e">
        <f>#REF!</f>
        <v>#REF!</v>
      </c>
      <c r="AD9" s="17"/>
      <c r="AE9" s="17"/>
      <c r="AF9" s="31"/>
      <c r="AG9" s="31"/>
      <c r="AH9" s="31"/>
      <c r="AI9" s="31"/>
      <c r="AJ9" s="31"/>
      <c r="AK9" s="31"/>
    </row>
    <row r="10" spans="1:37" ht="15.75">
      <c r="A10" s="45" t="s">
        <v>14</v>
      </c>
      <c r="B10" s="45"/>
      <c r="C10">
        <v>70001</v>
      </c>
      <c r="D10" s="42"/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42">
        <v>1</v>
      </c>
      <c r="L10" s="42"/>
      <c r="M10" s="42">
        <v>1</v>
      </c>
      <c r="N10" s="42"/>
      <c r="O10" s="42"/>
      <c r="P10" s="42">
        <v>1</v>
      </c>
      <c r="Q10" s="42">
        <v>1</v>
      </c>
      <c r="R10" s="42">
        <v>1</v>
      </c>
      <c r="S10" s="42">
        <v>1</v>
      </c>
      <c r="T10" s="42"/>
      <c r="U10" s="29">
        <f t="shared" ref="U10:U33" si="0">COUNTIF(D10:T10,"1")</f>
        <v>12</v>
      </c>
      <c r="V10" s="30">
        <f t="shared" ref="V10:V33" si="1">U10/$U$6</f>
        <v>0.70588235294117652</v>
      </c>
      <c r="W10" s="32">
        <v>3</v>
      </c>
      <c r="X10" s="50">
        <v>5</v>
      </c>
      <c r="Y10" s="47" t="str">
        <f t="shared" ref="Y10:Y33" si="2">IF(W10=X10,"подтвердил",IF(W10&gt;X10,"повысил","понизил"))</f>
        <v>понизил</v>
      </c>
      <c r="Z10" s="41">
        <f t="shared" ref="Z10:Z33" si="3">W10-X10</f>
        <v>-2</v>
      </c>
      <c r="AA10" s="40"/>
      <c r="AB10" s="17" t="str">
        <f t="shared" ref="AB10:AB32" si="4">A11</f>
        <v xml:space="preserve">Фамилия </v>
      </c>
      <c r="AC10" s="18">
        <f t="shared" ref="AC10:AC32" si="5">V11</f>
        <v>0.41176470588235292</v>
      </c>
      <c r="AD10" s="17"/>
      <c r="AE10" s="17"/>
      <c r="AF10" s="31"/>
      <c r="AG10" s="31"/>
      <c r="AH10" s="31"/>
      <c r="AI10" s="31"/>
      <c r="AJ10" s="31"/>
      <c r="AK10" s="31"/>
    </row>
    <row r="11" spans="1:37" ht="15.75">
      <c r="A11" s="45" t="s">
        <v>14</v>
      </c>
      <c r="B11" s="45"/>
      <c r="C11">
        <v>70002</v>
      </c>
      <c r="D11" s="42"/>
      <c r="E11" s="42"/>
      <c r="F11" s="42">
        <v>1</v>
      </c>
      <c r="G11" s="42">
        <v>1</v>
      </c>
      <c r="H11" s="42">
        <v>1</v>
      </c>
      <c r="I11" s="42">
        <v>1</v>
      </c>
      <c r="J11" s="42">
        <v>1</v>
      </c>
      <c r="K11" s="42"/>
      <c r="L11" s="42"/>
      <c r="M11" s="42"/>
      <c r="N11" s="42"/>
      <c r="O11" s="42"/>
      <c r="P11" s="42">
        <v>1</v>
      </c>
      <c r="Q11" s="42">
        <v>1</v>
      </c>
      <c r="R11" s="42"/>
      <c r="S11" s="42"/>
      <c r="T11" s="42"/>
      <c r="U11" s="29">
        <f t="shared" si="0"/>
        <v>7</v>
      </c>
      <c r="V11" s="30">
        <f t="shared" si="1"/>
        <v>0.41176470588235292</v>
      </c>
      <c r="W11" s="32">
        <v>3</v>
      </c>
      <c r="X11" s="50">
        <v>4</v>
      </c>
      <c r="Y11" s="47" t="str">
        <f t="shared" si="2"/>
        <v>понизил</v>
      </c>
      <c r="Z11" s="41">
        <f t="shared" si="3"/>
        <v>-1</v>
      </c>
      <c r="AA11" s="40"/>
      <c r="AB11" s="17" t="str">
        <f t="shared" si="4"/>
        <v xml:space="preserve">Фамилия </v>
      </c>
      <c r="AC11" s="18">
        <f t="shared" si="5"/>
        <v>0.58823529411764708</v>
      </c>
      <c r="AD11" s="17"/>
      <c r="AE11" s="17"/>
      <c r="AF11" s="31"/>
      <c r="AG11" s="31"/>
      <c r="AH11" s="31"/>
      <c r="AI11" s="31"/>
      <c r="AJ11" s="31"/>
      <c r="AK11" s="31"/>
    </row>
    <row r="12" spans="1:37" ht="15.75">
      <c r="A12" s="45" t="s">
        <v>14</v>
      </c>
      <c r="B12" s="45"/>
      <c r="C12">
        <v>70003</v>
      </c>
      <c r="D12" s="42">
        <v>1</v>
      </c>
      <c r="E12" s="42"/>
      <c r="F12" s="42">
        <v>1</v>
      </c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42"/>
      <c r="O12" s="42"/>
      <c r="P12" s="42">
        <v>1</v>
      </c>
      <c r="Q12" s="42"/>
      <c r="R12" s="42"/>
      <c r="S12" s="42"/>
      <c r="T12" s="42"/>
      <c r="U12" s="29">
        <f t="shared" si="0"/>
        <v>10</v>
      </c>
      <c r="V12" s="30">
        <f t="shared" si="1"/>
        <v>0.58823529411764708</v>
      </c>
      <c r="W12" s="32">
        <v>3</v>
      </c>
      <c r="X12" s="50">
        <v>4</v>
      </c>
      <c r="Y12" s="47" t="str">
        <f t="shared" si="2"/>
        <v>понизил</v>
      </c>
      <c r="Z12" s="41">
        <f t="shared" si="3"/>
        <v>-1</v>
      </c>
      <c r="AA12" s="40"/>
      <c r="AB12" s="17" t="str">
        <f t="shared" si="4"/>
        <v xml:space="preserve">Фамилия </v>
      </c>
      <c r="AC12" s="18">
        <f t="shared" si="5"/>
        <v>0.6470588235294118</v>
      </c>
      <c r="AD12" s="17"/>
      <c r="AE12" s="17"/>
      <c r="AF12" s="31"/>
      <c r="AG12" s="31"/>
      <c r="AH12" s="31"/>
      <c r="AI12" s="31"/>
      <c r="AJ12" s="31"/>
      <c r="AK12" s="31"/>
    </row>
    <row r="13" spans="1:37" ht="15.75">
      <c r="A13" s="45" t="s">
        <v>14</v>
      </c>
      <c r="B13" s="45"/>
      <c r="C13">
        <v>70004</v>
      </c>
      <c r="D13" s="42">
        <v>1</v>
      </c>
      <c r="E13" s="42">
        <v>1</v>
      </c>
      <c r="F13" s="42"/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/>
      <c r="O13" s="42"/>
      <c r="P13" s="42">
        <v>1</v>
      </c>
      <c r="Q13" s="42">
        <v>1</v>
      </c>
      <c r="R13" s="42"/>
      <c r="S13" s="42"/>
      <c r="T13" s="42"/>
      <c r="U13" s="29">
        <f t="shared" si="0"/>
        <v>11</v>
      </c>
      <c r="V13" s="30">
        <f t="shared" si="1"/>
        <v>0.6470588235294118</v>
      </c>
      <c r="W13" s="32">
        <v>3</v>
      </c>
      <c r="X13" s="50">
        <v>5</v>
      </c>
      <c r="Y13" s="47" t="str">
        <f t="shared" si="2"/>
        <v>понизил</v>
      </c>
      <c r="Z13" s="41">
        <f t="shared" si="3"/>
        <v>-2</v>
      </c>
      <c r="AA13" s="40"/>
      <c r="AB13" s="17" t="str">
        <f t="shared" si="4"/>
        <v xml:space="preserve">Фамилия </v>
      </c>
      <c r="AC13" s="18">
        <f t="shared" si="5"/>
        <v>0.41176470588235292</v>
      </c>
      <c r="AD13" s="17"/>
      <c r="AE13" s="17"/>
      <c r="AF13" s="31"/>
      <c r="AG13" s="31"/>
      <c r="AH13" s="31"/>
      <c r="AI13" s="31"/>
      <c r="AJ13" s="31"/>
      <c r="AK13" s="31"/>
    </row>
    <row r="14" spans="1:37" ht="15.75">
      <c r="A14" s="45" t="s">
        <v>14</v>
      </c>
      <c r="B14" s="45"/>
      <c r="C14">
        <v>70005</v>
      </c>
      <c r="D14" s="42"/>
      <c r="E14" s="42"/>
      <c r="F14" s="42"/>
      <c r="G14" s="42">
        <v>1</v>
      </c>
      <c r="H14" s="42">
        <v>1</v>
      </c>
      <c r="I14" s="42">
        <v>1</v>
      </c>
      <c r="J14" s="42">
        <v>1</v>
      </c>
      <c r="K14" s="42"/>
      <c r="L14" s="42"/>
      <c r="M14" s="42"/>
      <c r="N14" s="42">
        <v>1</v>
      </c>
      <c r="O14" s="42">
        <v>1</v>
      </c>
      <c r="P14" s="42">
        <v>1</v>
      </c>
      <c r="Q14" s="42"/>
      <c r="R14" s="42"/>
      <c r="S14" s="42"/>
      <c r="T14" s="42"/>
      <c r="U14" s="29">
        <f t="shared" si="0"/>
        <v>7</v>
      </c>
      <c r="V14" s="30">
        <f t="shared" si="1"/>
        <v>0.41176470588235292</v>
      </c>
      <c r="W14" s="32">
        <v>3</v>
      </c>
      <c r="X14" s="50">
        <v>5</v>
      </c>
      <c r="Y14" s="47" t="str">
        <f t="shared" si="2"/>
        <v>понизил</v>
      </c>
      <c r="Z14" s="41">
        <f t="shared" si="3"/>
        <v>-2</v>
      </c>
      <c r="AA14" s="40"/>
      <c r="AB14" s="17" t="str">
        <f t="shared" si="4"/>
        <v xml:space="preserve">Фамилия </v>
      </c>
      <c r="AC14" s="18">
        <f t="shared" si="5"/>
        <v>0.35294117647058826</v>
      </c>
      <c r="AD14" s="17"/>
      <c r="AE14" s="17"/>
      <c r="AF14" s="31"/>
      <c r="AG14" s="31"/>
      <c r="AH14" s="31"/>
      <c r="AI14" s="31"/>
      <c r="AJ14" s="31"/>
      <c r="AK14" s="31"/>
    </row>
    <row r="15" spans="1:37" ht="15.75">
      <c r="A15" s="45" t="s">
        <v>14</v>
      </c>
      <c r="B15" s="45"/>
      <c r="C15">
        <v>70007</v>
      </c>
      <c r="D15" s="42"/>
      <c r="E15" s="42"/>
      <c r="F15" s="42"/>
      <c r="G15" s="42">
        <v>1</v>
      </c>
      <c r="H15" s="42">
        <v>1</v>
      </c>
      <c r="I15" s="42">
        <v>1</v>
      </c>
      <c r="J15" s="42">
        <v>1</v>
      </c>
      <c r="K15" s="42"/>
      <c r="L15" s="42"/>
      <c r="M15" s="42"/>
      <c r="N15" s="42">
        <v>1</v>
      </c>
      <c r="O15" s="42">
        <v>1</v>
      </c>
      <c r="P15" s="42"/>
      <c r="Q15" s="42"/>
      <c r="R15" s="42"/>
      <c r="S15" s="42"/>
      <c r="T15" s="42"/>
      <c r="U15" s="29">
        <f t="shared" si="0"/>
        <v>6</v>
      </c>
      <c r="V15" s="30">
        <f t="shared" si="1"/>
        <v>0.35294117647058826</v>
      </c>
      <c r="W15" s="32">
        <v>2</v>
      </c>
      <c r="X15" s="50">
        <v>4</v>
      </c>
      <c r="Y15" s="47" t="str">
        <f t="shared" si="2"/>
        <v>понизил</v>
      </c>
      <c r="Z15" s="41">
        <f t="shared" si="3"/>
        <v>-2</v>
      </c>
      <c r="AA15" s="40"/>
      <c r="AB15" s="17" t="str">
        <f t="shared" si="4"/>
        <v xml:space="preserve">Фамилия </v>
      </c>
      <c r="AC15" s="18">
        <f t="shared" si="5"/>
        <v>0.47058823529411764</v>
      </c>
      <c r="AD15" s="17"/>
      <c r="AE15" s="17"/>
      <c r="AF15" s="31"/>
      <c r="AG15" s="31"/>
      <c r="AH15" s="31"/>
      <c r="AI15" s="31"/>
      <c r="AJ15" s="31"/>
      <c r="AK15" s="31"/>
    </row>
    <row r="16" spans="1:37" ht="15.75">
      <c r="A16" s="45" t="s">
        <v>14</v>
      </c>
      <c r="B16" s="45"/>
      <c r="C16">
        <v>70008</v>
      </c>
      <c r="D16" s="42"/>
      <c r="E16" s="42">
        <v>1</v>
      </c>
      <c r="F16" s="42">
        <v>1</v>
      </c>
      <c r="G16" s="42">
        <v>1</v>
      </c>
      <c r="H16" s="42">
        <v>1</v>
      </c>
      <c r="I16" s="42">
        <v>1</v>
      </c>
      <c r="J16" s="42"/>
      <c r="K16" s="42">
        <v>1</v>
      </c>
      <c r="L16" s="42">
        <v>1</v>
      </c>
      <c r="M16" s="42"/>
      <c r="N16" s="42"/>
      <c r="O16" s="42"/>
      <c r="P16" s="42">
        <v>1</v>
      </c>
      <c r="Q16" s="42"/>
      <c r="R16" s="42"/>
      <c r="S16" s="42"/>
      <c r="T16" s="42"/>
      <c r="U16" s="29">
        <f t="shared" si="0"/>
        <v>8</v>
      </c>
      <c r="V16" s="30">
        <f t="shared" si="1"/>
        <v>0.47058823529411764</v>
      </c>
      <c r="W16" s="32">
        <v>3</v>
      </c>
      <c r="X16" s="50">
        <v>4</v>
      </c>
      <c r="Y16" s="47" t="str">
        <f t="shared" si="2"/>
        <v>понизил</v>
      </c>
      <c r="Z16" s="41">
        <f t="shared" si="3"/>
        <v>-1</v>
      </c>
      <c r="AA16" s="40"/>
      <c r="AB16" s="17" t="str">
        <f t="shared" si="4"/>
        <v xml:space="preserve">Фамилия </v>
      </c>
      <c r="AC16" s="18">
        <f t="shared" si="5"/>
        <v>0.82352941176470584</v>
      </c>
      <c r="AD16" s="17"/>
      <c r="AE16" s="17"/>
      <c r="AF16" s="31"/>
      <c r="AG16" s="31"/>
      <c r="AH16" s="31"/>
      <c r="AI16" s="31"/>
      <c r="AJ16" s="31"/>
      <c r="AK16" s="31"/>
    </row>
    <row r="17" spans="1:37" ht="15.75">
      <c r="A17" s="45" t="s">
        <v>14</v>
      </c>
      <c r="B17" s="45"/>
      <c r="C17">
        <v>70009</v>
      </c>
      <c r="D17" s="42">
        <v>1</v>
      </c>
      <c r="E17" s="42"/>
      <c r="F17" s="42"/>
      <c r="G17" s="42">
        <v>1</v>
      </c>
      <c r="H17" s="42">
        <v>1</v>
      </c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2">
        <v>1</v>
      </c>
      <c r="Q17" s="42">
        <v>1</v>
      </c>
      <c r="R17" s="42">
        <v>1</v>
      </c>
      <c r="S17" s="42">
        <v>1</v>
      </c>
      <c r="T17" s="42"/>
      <c r="U17" s="29">
        <f t="shared" si="0"/>
        <v>14</v>
      </c>
      <c r="V17" s="30">
        <f t="shared" si="1"/>
        <v>0.82352941176470584</v>
      </c>
      <c r="W17" s="32">
        <v>4</v>
      </c>
      <c r="X17" s="50">
        <v>5</v>
      </c>
      <c r="Y17" s="47" t="str">
        <f t="shared" si="2"/>
        <v>понизил</v>
      </c>
      <c r="Z17" s="41">
        <f t="shared" si="3"/>
        <v>-1</v>
      </c>
      <c r="AA17" s="40"/>
      <c r="AB17" s="17" t="str">
        <f t="shared" si="4"/>
        <v xml:space="preserve">Фамилия </v>
      </c>
      <c r="AC17" s="18">
        <f t="shared" si="5"/>
        <v>0.70588235294117652</v>
      </c>
      <c r="AD17" s="17"/>
      <c r="AE17" s="17"/>
      <c r="AF17" s="31"/>
      <c r="AG17" s="31"/>
      <c r="AH17" s="31"/>
      <c r="AI17" s="31"/>
      <c r="AJ17" s="31"/>
      <c r="AK17" s="31"/>
    </row>
    <row r="18" spans="1:37" ht="15.75">
      <c r="A18" s="45" t="s">
        <v>14</v>
      </c>
      <c r="B18" s="45"/>
      <c r="C18">
        <v>70010</v>
      </c>
      <c r="D18" s="42">
        <v>1</v>
      </c>
      <c r="E18" s="42">
        <v>1</v>
      </c>
      <c r="F18" s="42"/>
      <c r="G18" s="42">
        <v>1</v>
      </c>
      <c r="H18" s="42"/>
      <c r="I18" s="42">
        <v>1</v>
      </c>
      <c r="J18" s="42">
        <v>1</v>
      </c>
      <c r="K18" s="42">
        <v>1</v>
      </c>
      <c r="L18" s="42">
        <v>1</v>
      </c>
      <c r="M18" s="42">
        <v>1</v>
      </c>
      <c r="N18" s="42"/>
      <c r="O18" s="42"/>
      <c r="P18" s="42">
        <v>1</v>
      </c>
      <c r="Q18" s="42">
        <v>1</v>
      </c>
      <c r="R18" s="42">
        <v>1</v>
      </c>
      <c r="S18" s="42">
        <v>1</v>
      </c>
      <c r="T18" s="42"/>
      <c r="U18" s="29">
        <f t="shared" si="0"/>
        <v>12</v>
      </c>
      <c r="V18" s="30">
        <f t="shared" si="1"/>
        <v>0.70588235294117652</v>
      </c>
      <c r="W18" s="32">
        <v>4</v>
      </c>
      <c r="X18" s="50">
        <v>4</v>
      </c>
      <c r="Y18" s="47" t="str">
        <f t="shared" si="2"/>
        <v>подтвердил</v>
      </c>
      <c r="Z18" s="41">
        <f t="shared" si="3"/>
        <v>0</v>
      </c>
      <c r="AA18" s="40"/>
      <c r="AB18" s="17" t="str">
        <f t="shared" si="4"/>
        <v xml:space="preserve">Фамилия </v>
      </c>
      <c r="AC18" s="18">
        <f t="shared" si="5"/>
        <v>0.70588235294117652</v>
      </c>
      <c r="AD18" s="17"/>
      <c r="AE18" s="17"/>
      <c r="AF18" s="31"/>
      <c r="AG18" s="31"/>
      <c r="AH18" s="31"/>
      <c r="AI18" s="31"/>
      <c r="AJ18" s="31"/>
      <c r="AK18" s="31"/>
    </row>
    <row r="19" spans="1:37" ht="15.75">
      <c r="A19" s="45" t="s">
        <v>14</v>
      </c>
      <c r="B19" s="45"/>
      <c r="C19">
        <v>70012</v>
      </c>
      <c r="D19" s="42">
        <v>1</v>
      </c>
      <c r="E19" s="42">
        <v>1</v>
      </c>
      <c r="F19" s="42">
        <v>1</v>
      </c>
      <c r="G19" s="42">
        <v>1</v>
      </c>
      <c r="H19" s="42">
        <v>1</v>
      </c>
      <c r="I19" s="42">
        <v>1</v>
      </c>
      <c r="J19" s="42">
        <v>1</v>
      </c>
      <c r="K19" s="42">
        <v>1</v>
      </c>
      <c r="L19" s="42">
        <v>1</v>
      </c>
      <c r="M19" s="42">
        <v>1</v>
      </c>
      <c r="N19" s="42"/>
      <c r="O19" s="42"/>
      <c r="P19" s="42">
        <v>1</v>
      </c>
      <c r="Q19" s="42"/>
      <c r="R19" s="42">
        <v>1</v>
      </c>
      <c r="S19" s="42"/>
      <c r="T19" s="42"/>
      <c r="U19" s="29">
        <f t="shared" si="0"/>
        <v>12</v>
      </c>
      <c r="V19" s="30">
        <f t="shared" si="1"/>
        <v>0.70588235294117652</v>
      </c>
      <c r="W19" s="32">
        <v>3</v>
      </c>
      <c r="X19" s="50">
        <v>4</v>
      </c>
      <c r="Y19" s="47" t="str">
        <f t="shared" si="2"/>
        <v>понизил</v>
      </c>
      <c r="Z19" s="41">
        <f t="shared" si="3"/>
        <v>-1</v>
      </c>
      <c r="AA19" s="40"/>
      <c r="AB19" s="17" t="str">
        <f t="shared" si="4"/>
        <v xml:space="preserve">Фамилия </v>
      </c>
      <c r="AC19" s="18">
        <f t="shared" si="5"/>
        <v>0.17647058823529413</v>
      </c>
      <c r="AD19" s="17"/>
      <c r="AE19" s="17"/>
      <c r="AF19" s="31"/>
      <c r="AG19" s="31"/>
      <c r="AH19" s="31"/>
      <c r="AI19" s="31"/>
      <c r="AJ19" s="31"/>
      <c r="AK19" s="31"/>
    </row>
    <row r="20" spans="1:37" ht="15.75">
      <c r="A20" s="45" t="s">
        <v>14</v>
      </c>
      <c r="B20" s="45"/>
      <c r="C20">
        <v>70013</v>
      </c>
      <c r="D20" s="42"/>
      <c r="E20" s="42"/>
      <c r="F20" s="42"/>
      <c r="G20" s="42"/>
      <c r="H20" s="42">
        <v>1</v>
      </c>
      <c r="I20" s="42">
        <v>1</v>
      </c>
      <c r="J20" s="42">
        <v>1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9">
        <f t="shared" si="0"/>
        <v>3</v>
      </c>
      <c r="V20" s="30">
        <f t="shared" si="1"/>
        <v>0.17647058823529413</v>
      </c>
      <c r="W20" s="32">
        <v>2</v>
      </c>
      <c r="X20" s="50">
        <v>4</v>
      </c>
      <c r="Y20" s="47" t="str">
        <f t="shared" si="2"/>
        <v>понизил</v>
      </c>
      <c r="Z20" s="41">
        <f t="shared" si="3"/>
        <v>-2</v>
      </c>
      <c r="AA20" s="40"/>
      <c r="AB20" s="17" t="str">
        <f t="shared" si="4"/>
        <v xml:space="preserve">Фамилия </v>
      </c>
      <c r="AC20" s="18">
        <f t="shared" si="5"/>
        <v>0.47058823529411764</v>
      </c>
      <c r="AD20" s="17"/>
      <c r="AE20" s="17"/>
      <c r="AF20" s="31"/>
      <c r="AG20" s="31"/>
      <c r="AH20" s="31"/>
      <c r="AI20" s="31"/>
      <c r="AJ20" s="31"/>
      <c r="AK20" s="31"/>
    </row>
    <row r="21" spans="1:37" ht="15.75">
      <c r="A21" s="45" t="s">
        <v>14</v>
      </c>
      <c r="B21" s="45"/>
      <c r="C21">
        <v>70014</v>
      </c>
      <c r="D21" s="42"/>
      <c r="E21" s="42">
        <v>1</v>
      </c>
      <c r="F21" s="42"/>
      <c r="G21" s="42">
        <v>1</v>
      </c>
      <c r="H21" s="42"/>
      <c r="I21" s="42">
        <v>1</v>
      </c>
      <c r="J21" s="42">
        <v>1</v>
      </c>
      <c r="K21" s="42"/>
      <c r="L21" s="42">
        <v>1</v>
      </c>
      <c r="M21" s="42">
        <v>1</v>
      </c>
      <c r="N21" s="42"/>
      <c r="O21" s="42"/>
      <c r="P21" s="42">
        <v>1</v>
      </c>
      <c r="Q21" s="42">
        <v>1</v>
      </c>
      <c r="R21" s="42"/>
      <c r="S21" s="42"/>
      <c r="T21" s="42"/>
      <c r="U21" s="29">
        <f t="shared" si="0"/>
        <v>8</v>
      </c>
      <c r="V21" s="30">
        <f t="shared" si="1"/>
        <v>0.47058823529411764</v>
      </c>
      <c r="W21" s="32">
        <v>3</v>
      </c>
      <c r="X21" s="50">
        <v>4</v>
      </c>
      <c r="Y21" s="47" t="str">
        <f t="shared" si="2"/>
        <v>понизил</v>
      </c>
      <c r="Z21" s="41">
        <f t="shared" si="3"/>
        <v>-1</v>
      </c>
      <c r="AA21" s="40"/>
      <c r="AB21" s="17" t="str">
        <f t="shared" si="4"/>
        <v xml:space="preserve">Фамилия </v>
      </c>
      <c r="AC21" s="18">
        <f t="shared" si="5"/>
        <v>0.6470588235294118</v>
      </c>
      <c r="AD21" s="17"/>
      <c r="AE21" s="17"/>
      <c r="AF21" s="31"/>
      <c r="AG21" s="31"/>
      <c r="AH21" s="31"/>
      <c r="AI21" s="31"/>
      <c r="AJ21" s="31"/>
      <c r="AK21" s="31"/>
    </row>
    <row r="22" spans="1:37" ht="15.75">
      <c r="A22" s="45" t="s">
        <v>14</v>
      </c>
      <c r="B22" s="45"/>
      <c r="C22">
        <v>70015</v>
      </c>
      <c r="D22" s="42">
        <v>1</v>
      </c>
      <c r="E22" s="42">
        <v>1</v>
      </c>
      <c r="F22" s="42">
        <v>1</v>
      </c>
      <c r="G22" s="42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/>
      <c r="O22" s="42"/>
      <c r="P22" s="42">
        <v>1</v>
      </c>
      <c r="Q22" s="42"/>
      <c r="R22" s="42"/>
      <c r="S22" s="42"/>
      <c r="T22" s="42"/>
      <c r="U22" s="29">
        <f t="shared" si="0"/>
        <v>11</v>
      </c>
      <c r="V22" s="30">
        <f t="shared" si="1"/>
        <v>0.6470588235294118</v>
      </c>
      <c r="W22" s="32">
        <v>3</v>
      </c>
      <c r="X22" s="50">
        <v>4</v>
      </c>
      <c r="Y22" s="47" t="str">
        <f t="shared" si="2"/>
        <v>понизил</v>
      </c>
      <c r="Z22" s="41">
        <f t="shared" si="3"/>
        <v>-1</v>
      </c>
      <c r="AA22" s="40"/>
      <c r="AB22" s="17" t="str">
        <f t="shared" si="4"/>
        <v xml:space="preserve">Фамилия </v>
      </c>
      <c r="AC22" s="18">
        <f t="shared" si="5"/>
        <v>0.47058823529411764</v>
      </c>
      <c r="AD22" s="17"/>
      <c r="AE22" s="17"/>
      <c r="AF22" s="31"/>
      <c r="AG22" s="31"/>
      <c r="AH22" s="31"/>
      <c r="AI22" s="31"/>
      <c r="AJ22" s="31"/>
      <c r="AK22" s="31"/>
    </row>
    <row r="23" spans="1:37" ht="15.75">
      <c r="A23" s="45" t="s">
        <v>14</v>
      </c>
      <c r="B23" s="45"/>
      <c r="C23">
        <v>70016</v>
      </c>
      <c r="D23" s="42">
        <v>1</v>
      </c>
      <c r="E23" s="42"/>
      <c r="F23" s="42"/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/>
      <c r="M23" s="42">
        <v>1</v>
      </c>
      <c r="N23" s="42"/>
      <c r="O23" s="42"/>
      <c r="P23" s="42">
        <v>1</v>
      </c>
      <c r="Q23" s="42"/>
      <c r="R23" s="42"/>
      <c r="S23" s="42"/>
      <c r="T23" s="42"/>
      <c r="U23" s="29">
        <f t="shared" si="0"/>
        <v>8</v>
      </c>
      <c r="V23" s="30">
        <f t="shared" si="1"/>
        <v>0.47058823529411764</v>
      </c>
      <c r="W23" s="32">
        <v>3</v>
      </c>
      <c r="X23" s="50">
        <v>5</v>
      </c>
      <c r="Y23" s="47" t="str">
        <f t="shared" si="2"/>
        <v>понизил</v>
      </c>
      <c r="Z23" s="41">
        <f t="shared" si="3"/>
        <v>-2</v>
      </c>
      <c r="AA23" s="40"/>
      <c r="AB23" s="17" t="str">
        <f t="shared" si="4"/>
        <v xml:space="preserve">Фамилия </v>
      </c>
      <c r="AC23" s="18">
        <f t="shared" si="5"/>
        <v>0.47058823529411764</v>
      </c>
      <c r="AD23" s="17"/>
      <c r="AE23" s="17"/>
      <c r="AF23" s="31"/>
      <c r="AG23" s="31"/>
      <c r="AH23" s="31"/>
      <c r="AI23" s="31"/>
      <c r="AJ23" s="31"/>
      <c r="AK23" s="31"/>
    </row>
    <row r="24" spans="1:37" ht="15.75">
      <c r="A24" s="45" t="s">
        <v>14</v>
      </c>
      <c r="B24" s="45"/>
      <c r="C24">
        <v>70017</v>
      </c>
      <c r="D24" s="42">
        <v>1</v>
      </c>
      <c r="E24" s="42"/>
      <c r="F24" s="42">
        <v>1</v>
      </c>
      <c r="G24" s="42">
        <v>1</v>
      </c>
      <c r="H24" s="42"/>
      <c r="I24" s="42">
        <v>1</v>
      </c>
      <c r="J24" s="42">
        <v>1</v>
      </c>
      <c r="K24" s="42"/>
      <c r="L24" s="42">
        <v>1</v>
      </c>
      <c r="M24" s="42">
        <v>1</v>
      </c>
      <c r="N24" s="42"/>
      <c r="O24" s="42"/>
      <c r="P24" s="42"/>
      <c r="Q24" s="42">
        <v>1</v>
      </c>
      <c r="R24" s="42"/>
      <c r="S24" s="42"/>
      <c r="T24" s="42"/>
      <c r="U24" s="29">
        <f t="shared" si="0"/>
        <v>8</v>
      </c>
      <c r="V24" s="30">
        <f t="shared" si="1"/>
        <v>0.47058823529411764</v>
      </c>
      <c r="W24" s="32">
        <v>3</v>
      </c>
      <c r="X24" s="50">
        <v>5</v>
      </c>
      <c r="Y24" s="47" t="str">
        <f t="shared" si="2"/>
        <v>понизил</v>
      </c>
      <c r="Z24" s="41">
        <f t="shared" si="3"/>
        <v>-2</v>
      </c>
      <c r="AA24" s="40"/>
      <c r="AB24" s="17" t="str">
        <f t="shared" si="4"/>
        <v xml:space="preserve">Фамилия </v>
      </c>
      <c r="AC24" s="18">
        <f t="shared" si="5"/>
        <v>0.52941176470588236</v>
      </c>
      <c r="AD24" s="17"/>
      <c r="AE24" s="17"/>
      <c r="AF24" s="31"/>
      <c r="AG24" s="31"/>
      <c r="AH24" s="31"/>
      <c r="AI24" s="31"/>
      <c r="AJ24" s="31"/>
      <c r="AK24" s="31"/>
    </row>
    <row r="25" spans="1:37" ht="15.75">
      <c r="A25" s="45" t="s">
        <v>14</v>
      </c>
      <c r="B25" s="45"/>
      <c r="C25">
        <v>70019</v>
      </c>
      <c r="D25" s="42"/>
      <c r="E25" s="42"/>
      <c r="F25" s="42"/>
      <c r="G25" s="42">
        <v>1</v>
      </c>
      <c r="H25" s="42"/>
      <c r="I25" s="42">
        <v>1</v>
      </c>
      <c r="J25" s="42">
        <v>1</v>
      </c>
      <c r="K25" s="42">
        <v>1</v>
      </c>
      <c r="L25" s="42">
        <v>1</v>
      </c>
      <c r="M25" s="42">
        <v>1</v>
      </c>
      <c r="N25" s="42">
        <v>1</v>
      </c>
      <c r="O25" s="42"/>
      <c r="P25" s="42">
        <v>1</v>
      </c>
      <c r="Q25" s="42"/>
      <c r="R25" s="42">
        <v>1</v>
      </c>
      <c r="S25" s="42"/>
      <c r="T25" s="42"/>
      <c r="U25" s="29">
        <f t="shared" si="0"/>
        <v>9</v>
      </c>
      <c r="V25" s="30">
        <f t="shared" si="1"/>
        <v>0.52941176470588236</v>
      </c>
      <c r="W25" s="32">
        <v>3</v>
      </c>
      <c r="X25" s="50">
        <v>4</v>
      </c>
      <c r="Y25" s="47" t="str">
        <f t="shared" si="2"/>
        <v>понизил</v>
      </c>
      <c r="Z25" s="41">
        <f t="shared" si="3"/>
        <v>-1</v>
      </c>
      <c r="AA25" s="40"/>
      <c r="AB25" s="17" t="str">
        <f t="shared" si="4"/>
        <v xml:space="preserve">Фамилия </v>
      </c>
      <c r="AC25" s="18">
        <f t="shared" si="5"/>
        <v>0.76470588235294112</v>
      </c>
      <c r="AD25" s="17"/>
      <c r="AE25" s="17"/>
      <c r="AF25" s="31"/>
      <c r="AG25" s="31"/>
      <c r="AH25" s="31"/>
      <c r="AI25" s="31"/>
      <c r="AJ25" s="31"/>
      <c r="AK25" s="31"/>
    </row>
    <row r="26" spans="1:37" ht="15.75">
      <c r="A26" s="45" t="s">
        <v>14</v>
      </c>
      <c r="B26" s="45"/>
      <c r="C26">
        <v>70020</v>
      </c>
      <c r="D26" s="42">
        <v>1</v>
      </c>
      <c r="E26" s="42"/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/>
      <c r="O26" s="42"/>
      <c r="P26" s="42">
        <v>1</v>
      </c>
      <c r="Q26" s="42">
        <v>1</v>
      </c>
      <c r="R26" s="42">
        <v>1</v>
      </c>
      <c r="S26" s="42">
        <v>1</v>
      </c>
      <c r="T26" s="42"/>
      <c r="U26" s="29">
        <f t="shared" si="0"/>
        <v>13</v>
      </c>
      <c r="V26" s="30">
        <f t="shared" si="1"/>
        <v>0.76470588235294112</v>
      </c>
      <c r="W26" s="32">
        <v>4</v>
      </c>
      <c r="X26" s="50">
        <v>5</v>
      </c>
      <c r="Y26" s="47" t="str">
        <f t="shared" si="2"/>
        <v>понизил</v>
      </c>
      <c r="Z26" s="41">
        <f t="shared" si="3"/>
        <v>-1</v>
      </c>
      <c r="AA26" s="40"/>
      <c r="AB26" s="17" t="str">
        <f t="shared" si="4"/>
        <v xml:space="preserve">Фамилия </v>
      </c>
      <c r="AC26" s="18">
        <f t="shared" si="5"/>
        <v>0.23529411764705882</v>
      </c>
      <c r="AD26" s="17"/>
      <c r="AE26" s="17"/>
      <c r="AF26" s="31"/>
      <c r="AG26" s="31"/>
      <c r="AH26" s="31"/>
      <c r="AI26" s="31"/>
      <c r="AJ26" s="31"/>
      <c r="AK26" s="31"/>
    </row>
    <row r="27" spans="1:37" ht="15.75">
      <c r="A27" s="45" t="s">
        <v>14</v>
      </c>
      <c r="B27" s="45"/>
      <c r="C27">
        <v>70022</v>
      </c>
      <c r="D27" s="42">
        <v>1</v>
      </c>
      <c r="E27" s="42"/>
      <c r="F27" s="42"/>
      <c r="G27" s="42"/>
      <c r="H27" s="42"/>
      <c r="I27" s="42"/>
      <c r="J27" s="42">
        <v>1</v>
      </c>
      <c r="K27" s="42"/>
      <c r="L27" s="42"/>
      <c r="M27" s="42"/>
      <c r="N27" s="42"/>
      <c r="O27" s="42"/>
      <c r="P27" s="42">
        <v>1</v>
      </c>
      <c r="Q27" s="42">
        <v>1</v>
      </c>
      <c r="R27" s="42"/>
      <c r="S27" s="42"/>
      <c r="T27" s="42"/>
      <c r="U27" s="29">
        <f t="shared" si="0"/>
        <v>4</v>
      </c>
      <c r="V27" s="30">
        <f t="shared" si="1"/>
        <v>0.23529411764705882</v>
      </c>
      <c r="W27" s="32">
        <v>2</v>
      </c>
      <c r="X27" s="50">
        <v>4</v>
      </c>
      <c r="Y27" s="47" t="str">
        <f t="shared" si="2"/>
        <v>понизил</v>
      </c>
      <c r="Z27" s="41">
        <f t="shared" si="3"/>
        <v>-2</v>
      </c>
      <c r="AA27" s="40"/>
      <c r="AB27" s="17" t="str">
        <f t="shared" si="4"/>
        <v xml:space="preserve">Фамилия </v>
      </c>
      <c r="AC27" s="18">
        <f t="shared" si="5"/>
        <v>0.6470588235294118</v>
      </c>
      <c r="AD27" s="17"/>
      <c r="AE27" s="17"/>
      <c r="AF27" s="31"/>
      <c r="AG27" s="31"/>
      <c r="AH27" s="31"/>
      <c r="AI27" s="31"/>
      <c r="AJ27" s="31"/>
      <c r="AK27" s="31"/>
    </row>
    <row r="28" spans="1:37" ht="15.75">
      <c r="A28" s="45" t="s">
        <v>14</v>
      </c>
      <c r="B28" s="45"/>
      <c r="C28">
        <v>70024</v>
      </c>
      <c r="D28" s="42"/>
      <c r="E28" s="42"/>
      <c r="F28" s="42"/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2"/>
      <c r="Q28" s="42"/>
      <c r="R28" s="42">
        <v>1</v>
      </c>
      <c r="S28" s="42">
        <v>1</v>
      </c>
      <c r="T28" s="42"/>
      <c r="U28" s="29">
        <f t="shared" si="0"/>
        <v>11</v>
      </c>
      <c r="V28" s="30">
        <f t="shared" si="1"/>
        <v>0.6470588235294118</v>
      </c>
      <c r="W28" s="32">
        <v>3</v>
      </c>
      <c r="X28" s="50">
        <v>5</v>
      </c>
      <c r="Y28" s="47" t="str">
        <f t="shared" si="2"/>
        <v>понизил</v>
      </c>
      <c r="Z28" s="41">
        <f t="shared" si="3"/>
        <v>-2</v>
      </c>
      <c r="AA28" s="40"/>
      <c r="AB28" s="17" t="str">
        <f t="shared" si="4"/>
        <v xml:space="preserve">Фамилия </v>
      </c>
      <c r="AC28" s="18">
        <f t="shared" si="5"/>
        <v>0.6470588235294118</v>
      </c>
      <c r="AD28" s="17"/>
      <c r="AE28" s="17"/>
      <c r="AF28" s="31"/>
      <c r="AG28" s="31"/>
      <c r="AH28" s="31"/>
      <c r="AI28" s="31"/>
      <c r="AJ28" s="31"/>
      <c r="AK28" s="31"/>
    </row>
    <row r="29" spans="1:37" ht="15.75">
      <c r="A29" s="45" t="s">
        <v>14</v>
      </c>
      <c r="B29" s="45"/>
      <c r="C29">
        <v>70025</v>
      </c>
      <c r="D29" s="42">
        <v>1</v>
      </c>
      <c r="E29" s="42"/>
      <c r="F29" s="42"/>
      <c r="G29" s="42">
        <v>1</v>
      </c>
      <c r="H29" s="42">
        <v>1</v>
      </c>
      <c r="I29" s="42">
        <v>1</v>
      </c>
      <c r="J29" s="42">
        <v>1</v>
      </c>
      <c r="K29" s="42">
        <v>1</v>
      </c>
      <c r="L29" s="42">
        <v>1</v>
      </c>
      <c r="M29" s="42"/>
      <c r="N29" s="42"/>
      <c r="O29" s="42"/>
      <c r="P29" s="42">
        <v>1</v>
      </c>
      <c r="Q29" s="42">
        <v>1</v>
      </c>
      <c r="R29" s="42">
        <v>1</v>
      </c>
      <c r="S29" s="42">
        <v>1</v>
      </c>
      <c r="T29" s="42"/>
      <c r="U29" s="29">
        <f t="shared" si="0"/>
        <v>11</v>
      </c>
      <c r="V29" s="30">
        <f t="shared" si="1"/>
        <v>0.6470588235294118</v>
      </c>
      <c r="W29" s="32">
        <v>3</v>
      </c>
      <c r="X29" s="50">
        <v>5</v>
      </c>
      <c r="Y29" s="47" t="str">
        <f t="shared" si="2"/>
        <v>понизил</v>
      </c>
      <c r="Z29" s="41">
        <f t="shared" si="3"/>
        <v>-2</v>
      </c>
      <c r="AA29" s="40"/>
      <c r="AB29" s="17" t="str">
        <f t="shared" si="4"/>
        <v xml:space="preserve">Фамилия </v>
      </c>
      <c r="AC29" s="18">
        <f t="shared" si="5"/>
        <v>0.6470588235294118</v>
      </c>
      <c r="AD29" s="17"/>
      <c r="AE29" s="17"/>
      <c r="AF29" s="31"/>
      <c r="AG29" s="31"/>
      <c r="AH29" s="31"/>
      <c r="AI29" s="31"/>
      <c r="AJ29" s="31"/>
      <c r="AK29" s="31"/>
    </row>
    <row r="30" spans="1:37" ht="15.75">
      <c r="A30" s="45" t="s">
        <v>14</v>
      </c>
      <c r="B30" s="45"/>
      <c r="C30">
        <v>70026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42">
        <v>1</v>
      </c>
      <c r="N30" s="42"/>
      <c r="O30" s="42"/>
      <c r="P30" s="42">
        <v>1</v>
      </c>
      <c r="Q30" s="42"/>
      <c r="R30" s="42"/>
      <c r="S30" s="42"/>
      <c r="T30" s="42"/>
      <c r="U30" s="29">
        <f t="shared" si="0"/>
        <v>11</v>
      </c>
      <c r="V30" s="30">
        <f t="shared" si="1"/>
        <v>0.6470588235294118</v>
      </c>
      <c r="W30" s="32">
        <v>3</v>
      </c>
      <c r="X30" s="50">
        <v>5</v>
      </c>
      <c r="Y30" s="47" t="str">
        <f t="shared" si="2"/>
        <v>понизил</v>
      </c>
      <c r="Z30" s="41">
        <f t="shared" si="3"/>
        <v>-2</v>
      </c>
      <c r="AA30" s="40"/>
      <c r="AB30" s="17" t="str">
        <f t="shared" si="4"/>
        <v xml:space="preserve">Фамилия </v>
      </c>
      <c r="AC30" s="18">
        <f t="shared" si="5"/>
        <v>0.58823529411764708</v>
      </c>
      <c r="AD30" s="17"/>
      <c r="AE30" s="17"/>
      <c r="AF30" s="31"/>
      <c r="AG30" s="31"/>
      <c r="AH30" s="31"/>
      <c r="AI30" s="31"/>
      <c r="AJ30" s="31"/>
      <c r="AK30" s="31"/>
    </row>
    <row r="31" spans="1:37" ht="15.75">
      <c r="A31" s="45" t="s">
        <v>14</v>
      </c>
      <c r="B31" s="45"/>
      <c r="C31">
        <v>70027</v>
      </c>
      <c r="D31" s="42"/>
      <c r="E31" s="42"/>
      <c r="F31" s="42"/>
      <c r="G31" s="42">
        <v>1</v>
      </c>
      <c r="H31" s="42"/>
      <c r="I31" s="42">
        <v>1</v>
      </c>
      <c r="J31" s="42">
        <v>1</v>
      </c>
      <c r="K31" s="42">
        <v>1</v>
      </c>
      <c r="L31" s="42">
        <v>1</v>
      </c>
      <c r="M31" s="42">
        <v>1</v>
      </c>
      <c r="N31" s="42"/>
      <c r="O31" s="42"/>
      <c r="P31" s="42">
        <v>1</v>
      </c>
      <c r="Q31" s="42">
        <v>1</v>
      </c>
      <c r="R31" s="42">
        <v>1</v>
      </c>
      <c r="S31" s="42">
        <v>1</v>
      </c>
      <c r="T31" s="42"/>
      <c r="U31" s="29">
        <f t="shared" si="0"/>
        <v>10</v>
      </c>
      <c r="V31" s="30">
        <f t="shared" si="1"/>
        <v>0.58823529411764708</v>
      </c>
      <c r="W31" s="32">
        <v>3</v>
      </c>
      <c r="X31" s="50">
        <v>4</v>
      </c>
      <c r="Y31" s="47" t="str">
        <f t="shared" si="2"/>
        <v>понизил</v>
      </c>
      <c r="Z31" s="41">
        <f t="shared" si="3"/>
        <v>-1</v>
      </c>
      <c r="AA31" s="40"/>
      <c r="AB31" s="17" t="str">
        <f t="shared" si="4"/>
        <v xml:space="preserve">Фамилия </v>
      </c>
      <c r="AC31" s="18">
        <f t="shared" si="5"/>
        <v>0.94117647058823528</v>
      </c>
      <c r="AD31" s="17"/>
      <c r="AE31" s="17"/>
      <c r="AF31" s="31"/>
      <c r="AG31" s="31"/>
      <c r="AH31" s="31"/>
      <c r="AI31" s="31"/>
      <c r="AJ31" s="31"/>
      <c r="AK31" s="31"/>
    </row>
    <row r="32" spans="1:37" ht="15.75">
      <c r="A32" s="45" t="s">
        <v>14</v>
      </c>
      <c r="B32" s="45"/>
      <c r="C32">
        <v>70028</v>
      </c>
      <c r="D32" s="42">
        <v>1</v>
      </c>
      <c r="E32" s="42">
        <v>1</v>
      </c>
      <c r="F32" s="42"/>
      <c r="G32" s="42">
        <v>1</v>
      </c>
      <c r="H32" s="42">
        <v>1</v>
      </c>
      <c r="I32" s="42">
        <v>1</v>
      </c>
      <c r="J32" s="42">
        <v>1</v>
      </c>
      <c r="K32" s="42">
        <v>1</v>
      </c>
      <c r="L32" s="42">
        <v>1</v>
      </c>
      <c r="M32" s="42">
        <v>1</v>
      </c>
      <c r="N32" s="42">
        <v>1</v>
      </c>
      <c r="O32" s="42">
        <v>1</v>
      </c>
      <c r="P32" s="42">
        <v>1</v>
      </c>
      <c r="Q32" s="42">
        <v>1</v>
      </c>
      <c r="R32" s="42">
        <v>1</v>
      </c>
      <c r="S32" s="42">
        <v>1</v>
      </c>
      <c r="T32" s="42">
        <v>1</v>
      </c>
      <c r="U32" s="29">
        <f t="shared" si="0"/>
        <v>16</v>
      </c>
      <c r="V32" s="30">
        <f t="shared" si="1"/>
        <v>0.94117647058823528</v>
      </c>
      <c r="W32" s="32">
        <v>4</v>
      </c>
      <c r="X32" s="50">
        <v>5</v>
      </c>
      <c r="Y32" s="47" t="str">
        <f t="shared" si="2"/>
        <v>понизил</v>
      </c>
      <c r="Z32" s="41">
        <f t="shared" si="3"/>
        <v>-1</v>
      </c>
      <c r="AA32" s="40"/>
      <c r="AB32" s="17" t="str">
        <f t="shared" si="4"/>
        <v xml:space="preserve">Фамилия </v>
      </c>
      <c r="AC32" s="18">
        <f t="shared" si="5"/>
        <v>0.52941176470588236</v>
      </c>
      <c r="AD32" s="17"/>
      <c r="AE32" s="17"/>
      <c r="AF32" s="31"/>
      <c r="AG32" s="31"/>
      <c r="AH32" s="31"/>
      <c r="AI32" s="31"/>
      <c r="AJ32" s="31"/>
      <c r="AK32" s="31"/>
    </row>
    <row r="33" spans="1:37" ht="15.75">
      <c r="A33" s="45" t="s">
        <v>14</v>
      </c>
      <c r="B33" s="45"/>
      <c r="C33">
        <v>70030</v>
      </c>
      <c r="D33" s="42">
        <v>1</v>
      </c>
      <c r="E33" s="42">
        <v>1</v>
      </c>
      <c r="F33" s="42"/>
      <c r="G33" s="42"/>
      <c r="H33" s="42">
        <v>1</v>
      </c>
      <c r="I33" s="42">
        <v>1</v>
      </c>
      <c r="J33" s="42">
        <v>1</v>
      </c>
      <c r="K33" s="42"/>
      <c r="L33" s="42">
        <v>1</v>
      </c>
      <c r="M33" s="42">
        <v>1</v>
      </c>
      <c r="N33" s="42"/>
      <c r="O33" s="42"/>
      <c r="P33" s="42">
        <v>1</v>
      </c>
      <c r="Q33" s="42">
        <v>1</v>
      </c>
      <c r="R33" s="42"/>
      <c r="S33" s="42"/>
      <c r="T33" s="42"/>
      <c r="U33" s="29">
        <f t="shared" si="0"/>
        <v>9</v>
      </c>
      <c r="V33" s="30">
        <f t="shared" si="1"/>
        <v>0.52941176470588236</v>
      </c>
      <c r="W33" s="32">
        <v>3</v>
      </c>
      <c r="X33" s="50">
        <v>5</v>
      </c>
      <c r="Y33" s="47" t="str">
        <f t="shared" si="2"/>
        <v>понизил</v>
      </c>
      <c r="Z33" s="41">
        <f t="shared" si="3"/>
        <v>-2</v>
      </c>
      <c r="AA33" s="40"/>
      <c r="AB33" s="17" t="e">
        <f>#REF!</f>
        <v>#REF!</v>
      </c>
      <c r="AC33" s="18" t="e">
        <f>#REF!</f>
        <v>#REF!</v>
      </c>
      <c r="AD33" s="17"/>
      <c r="AE33" s="17"/>
      <c r="AF33" s="31"/>
      <c r="AG33" s="31"/>
      <c r="AH33" s="31"/>
      <c r="AI33" s="31"/>
      <c r="AJ33" s="31"/>
      <c r="AK33" s="31"/>
    </row>
    <row r="34" spans="1:37" ht="16.5" thickBot="1">
      <c r="A34" s="52" t="s">
        <v>5</v>
      </c>
      <c r="B34" s="53"/>
      <c r="C34" s="53"/>
      <c r="D34" s="25">
        <f t="shared" ref="D34:T34" si="6">COUNTIF(D10:D33,"1")</f>
        <v>14</v>
      </c>
      <c r="E34" s="25">
        <f t="shared" si="6"/>
        <v>10</v>
      </c>
      <c r="F34" s="25">
        <f t="shared" si="6"/>
        <v>9</v>
      </c>
      <c r="G34" s="25">
        <f t="shared" si="6"/>
        <v>21</v>
      </c>
      <c r="H34" s="25">
        <f t="shared" si="6"/>
        <v>18</v>
      </c>
      <c r="I34" s="25">
        <f t="shared" si="6"/>
        <v>23</v>
      </c>
      <c r="J34" s="25">
        <f t="shared" si="6"/>
        <v>23</v>
      </c>
      <c r="K34" s="25">
        <f t="shared" si="6"/>
        <v>16</v>
      </c>
      <c r="L34" s="25">
        <f t="shared" si="6"/>
        <v>17</v>
      </c>
      <c r="M34" s="25">
        <f t="shared" si="6"/>
        <v>17</v>
      </c>
      <c r="N34" s="25">
        <f t="shared" si="6"/>
        <v>6</v>
      </c>
      <c r="O34" s="25">
        <f t="shared" si="6"/>
        <v>5</v>
      </c>
      <c r="P34" s="25">
        <f t="shared" si="6"/>
        <v>20</v>
      </c>
      <c r="Q34" s="25">
        <f t="shared" si="6"/>
        <v>13</v>
      </c>
      <c r="R34" s="25">
        <f t="shared" si="6"/>
        <v>10</v>
      </c>
      <c r="S34" s="25">
        <f t="shared" si="6"/>
        <v>8</v>
      </c>
      <c r="T34" s="25">
        <f t="shared" si="6"/>
        <v>1</v>
      </c>
      <c r="U34" s="57"/>
      <c r="V34" s="58"/>
      <c r="W34" s="34"/>
      <c r="X34" s="34"/>
      <c r="Y34" s="33"/>
      <c r="Z34" s="43"/>
      <c r="AA34" s="42"/>
    </row>
    <row r="35" spans="1:37">
      <c r="D35" s="26">
        <f>D34/Анализ!$I$5</f>
        <v>0.82352941176470584</v>
      </c>
      <c r="E35" s="26">
        <f>E34/Анализ!$I$5</f>
        <v>0.58823529411764708</v>
      </c>
      <c r="F35" s="26">
        <f>F34/Анализ!$I$5</f>
        <v>0.52941176470588236</v>
      </c>
      <c r="G35" s="26">
        <f>G34/Анализ!$I$5</f>
        <v>1.2352941176470589</v>
      </c>
      <c r="H35" s="26">
        <f>H34/Анализ!$I$5</f>
        <v>1.0588235294117647</v>
      </c>
      <c r="I35" s="26">
        <f>I34/Анализ!$I$5</f>
        <v>1.3529411764705883</v>
      </c>
      <c r="J35" s="26">
        <f>J34/Анализ!$I$5</f>
        <v>1.3529411764705883</v>
      </c>
      <c r="K35" s="26">
        <f>K34/Анализ!$I$5</f>
        <v>0.94117647058823528</v>
      </c>
      <c r="L35" s="26">
        <f>L34/Анализ!$I$5</f>
        <v>1</v>
      </c>
      <c r="M35" s="26">
        <f>M34/Анализ!$I$5</f>
        <v>1</v>
      </c>
      <c r="N35" s="26">
        <f>N34/Анализ!$I$5</f>
        <v>0.35294117647058826</v>
      </c>
      <c r="O35" s="26">
        <f>O34/Анализ!$I$5</f>
        <v>0.29411764705882354</v>
      </c>
      <c r="P35" s="26">
        <f>P34/Анализ!$I$5</f>
        <v>1.1764705882352942</v>
      </c>
      <c r="Q35" s="26">
        <f>Q34/Анализ!$I$5</f>
        <v>0.76470588235294112</v>
      </c>
      <c r="R35" s="26">
        <f>R34/Анализ!$I$5</f>
        <v>0.58823529411764708</v>
      </c>
      <c r="S35" s="26">
        <f>S34/Анализ!$I$5</f>
        <v>0.47058823529411764</v>
      </c>
      <c r="T35" s="26">
        <f>T34/Анализ!$I$5</f>
        <v>5.8823529411764705E-2</v>
      </c>
      <c r="Z35" s="17" t="s">
        <v>28</v>
      </c>
      <c r="AA35" s="17" t="s">
        <v>29</v>
      </c>
      <c r="AB35" s="17" t="s">
        <v>30</v>
      </c>
    </row>
    <row r="36" spans="1:37">
      <c r="Z36" s="17">
        <f>COUNTIF(Y10:Y33,"подтвердил")</f>
        <v>1</v>
      </c>
      <c r="AA36" s="17">
        <f>COUNTIF(Y10:Y33,"понизил")</f>
        <v>23</v>
      </c>
      <c r="AB36" s="17">
        <f>COUNTIF(Y10:Y33,"повысил")</f>
        <v>0</v>
      </c>
    </row>
  </sheetData>
  <mergeCells count="4">
    <mergeCell ref="A34:C34"/>
    <mergeCell ref="D2:U4"/>
    <mergeCell ref="F6:R7"/>
    <mergeCell ref="U34:V34"/>
  </mergeCells>
  <conditionalFormatting sqref="Z10:Z33">
    <cfRule type="cellIs" dxfId="6" priority="6" operator="lessThanOrEqual">
      <formula>-2</formula>
    </cfRule>
  </conditionalFormatting>
  <conditionalFormatting sqref="Y10:Y33">
    <cfRule type="containsText" dxfId="5" priority="1" operator="containsText" text="подтвердил">
      <formula>NOT(ISERROR(SEARCH("подтвердил",Y10)))</formula>
    </cfRule>
    <cfRule type="containsText" dxfId="4" priority="2" operator="containsText" text="подтвердил">
      <formula>NOT(ISERROR(SEARCH("подтвердил",Y10)))</formula>
    </cfRule>
    <cfRule type="containsText" dxfId="3" priority="3" operator="containsText" text="повысил">
      <formula>NOT(ISERROR(SEARCH("повысил",Y10)))</formula>
    </cfRule>
    <cfRule type="containsText" dxfId="2" priority="4" operator="containsText" text="понизил">
      <formula>NOT(ISERROR(SEARCH("понизил",Y10)))</formula>
    </cfRule>
    <cfRule type="containsText" dxfId="1" priority="5" operator="containsText" text="потвердил">
      <formula>NOT(ISERROR(SEARCH("потвердил",Y10)))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tabSelected="1" topLeftCell="A4" zoomScale="85" zoomScaleNormal="85" workbookViewId="0">
      <selection activeCell="E26" sqref="E26:X26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87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9"/>
    </row>
    <row r="3" spans="1:29" ht="21">
      <c r="C3" s="104" t="s">
        <v>33</v>
      </c>
      <c r="D3" s="104"/>
      <c r="E3" s="104"/>
      <c r="F3" s="105"/>
      <c r="G3" s="5"/>
      <c r="H3" s="6"/>
      <c r="I3" s="90"/>
      <c r="J3" s="90"/>
      <c r="M3" s="8">
        <v>2020</v>
      </c>
      <c r="O3" s="91" t="s">
        <v>0</v>
      </c>
      <c r="P3" s="78"/>
      <c r="Q3" s="78"/>
      <c r="R3" s="78"/>
      <c r="S3" s="78"/>
      <c r="T3" s="78"/>
      <c r="U3" s="78"/>
      <c r="V3" s="78"/>
      <c r="W3" s="78"/>
      <c r="X3" s="92"/>
    </row>
    <row r="4" spans="1:29" ht="15.75">
      <c r="A4" s="98" t="s">
        <v>1</v>
      </c>
      <c r="B4" s="99"/>
      <c r="C4" s="99"/>
      <c r="D4" s="99"/>
      <c r="E4" s="99"/>
      <c r="F4" s="99"/>
      <c r="G4" s="100" t="s">
        <v>34</v>
      </c>
      <c r="H4" s="100"/>
      <c r="I4" s="100"/>
      <c r="J4" s="100"/>
      <c r="K4" s="101"/>
      <c r="L4" s="101"/>
      <c r="M4" s="101"/>
      <c r="N4" s="101"/>
      <c r="O4" s="100"/>
      <c r="P4" s="100"/>
      <c r="Q4" s="100"/>
      <c r="R4" s="102"/>
      <c r="S4" s="102"/>
      <c r="T4" s="102"/>
      <c r="U4" s="102"/>
      <c r="V4" s="102"/>
      <c r="W4" s="102"/>
      <c r="X4" s="103"/>
    </row>
    <row r="5" spans="1:29" ht="19.5">
      <c r="A5" s="10" t="s">
        <v>2</v>
      </c>
      <c r="B5" s="9"/>
      <c r="C5" s="9"/>
      <c r="D5" s="95" t="s">
        <v>11</v>
      </c>
      <c r="E5" s="96"/>
      <c r="F5" s="96"/>
      <c r="G5" s="96"/>
      <c r="H5" s="97"/>
      <c r="I5" s="24">
        <v>17</v>
      </c>
      <c r="J5" s="11"/>
      <c r="K5" s="14"/>
      <c r="L5" s="15"/>
      <c r="M5" s="15"/>
      <c r="N5" s="16"/>
      <c r="O5" s="93"/>
      <c r="P5" s="93"/>
      <c r="Q5" s="93"/>
      <c r="R5" s="93"/>
      <c r="S5" s="93"/>
      <c r="T5" s="93"/>
      <c r="U5" s="93"/>
      <c r="V5" s="93"/>
      <c r="W5" s="93"/>
      <c r="X5" s="94"/>
    </row>
    <row r="6" spans="1:29" ht="31.5" customHeight="1">
      <c r="A6" s="84" t="s">
        <v>3</v>
      </c>
      <c r="B6" s="85"/>
      <c r="C6" s="85" t="s">
        <v>4</v>
      </c>
      <c r="D6" s="85"/>
      <c r="E6" s="86" t="s">
        <v>12</v>
      </c>
      <c r="F6" s="86"/>
      <c r="G6" s="36">
        <v>5</v>
      </c>
      <c r="H6" s="36">
        <v>4</v>
      </c>
      <c r="I6" s="36">
        <v>3</v>
      </c>
      <c r="J6" s="36">
        <v>2</v>
      </c>
      <c r="K6" s="12" t="s">
        <v>9</v>
      </c>
      <c r="L6" s="12" t="s">
        <v>10</v>
      </c>
      <c r="M6" s="13" t="s">
        <v>13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1" t="s">
        <v>32</v>
      </c>
      <c r="B7" s="81"/>
      <c r="C7" s="82">
        <v>30</v>
      </c>
      <c r="D7" s="82"/>
      <c r="E7" s="83">
        <v>24</v>
      </c>
      <c r="F7" s="83"/>
      <c r="G7" s="37">
        <f>Поэлементный!X2</f>
        <v>0</v>
      </c>
      <c r="H7" s="37">
        <f>Поэлементный!X3</f>
        <v>4</v>
      </c>
      <c r="I7" s="37">
        <f>Поэлементный!X4</f>
        <v>17</v>
      </c>
      <c r="J7" s="37">
        <f>Поэлементный!X5</f>
        <v>3</v>
      </c>
      <c r="K7" s="22">
        <f>(G7+H7)/E7</f>
        <v>0.16666666666666666</v>
      </c>
      <c r="L7" s="22">
        <f>(G7+H7+I7)/E7</f>
        <v>0.875</v>
      </c>
      <c r="M7" s="23">
        <f>J7/E7</f>
        <v>0.125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68" t="s">
        <v>6</v>
      </c>
      <c r="B8" s="69"/>
      <c r="C8" s="69"/>
      <c r="D8" s="69"/>
      <c r="E8" s="70" t="s">
        <v>7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</row>
    <row r="9" spans="1:29" ht="15.75">
      <c r="A9" s="68"/>
      <c r="B9" s="69"/>
      <c r="C9" s="69"/>
      <c r="D9" s="69"/>
      <c r="E9" s="39">
        <f>Поэлементный!D9</f>
        <v>1</v>
      </c>
      <c r="F9" s="39">
        <f>Поэлементный!E9</f>
        <v>2</v>
      </c>
      <c r="G9" s="39">
        <f>Поэлементный!F9</f>
        <v>3</v>
      </c>
      <c r="H9" s="39">
        <f>Поэлементный!G9</f>
        <v>4</v>
      </c>
      <c r="I9" s="39">
        <f>Поэлементный!H9</f>
        <v>5</v>
      </c>
      <c r="J9" s="39">
        <f>Поэлементный!I9</f>
        <v>6</v>
      </c>
      <c r="K9" s="39">
        <f>Поэлементный!J9</f>
        <v>7</v>
      </c>
      <c r="L9" s="39">
        <f>Поэлементный!K9</f>
        <v>8</v>
      </c>
      <c r="M9" s="39">
        <f>Поэлементный!L9</f>
        <v>9</v>
      </c>
      <c r="N9" s="39">
        <f>Поэлементный!M9</f>
        <v>10</v>
      </c>
      <c r="O9" s="39">
        <f>Поэлементный!N9</f>
        <v>11</v>
      </c>
      <c r="P9" s="39">
        <f>Поэлементный!O9</f>
        <v>12</v>
      </c>
      <c r="Q9" s="39">
        <f>Поэлементный!P9</f>
        <v>13</v>
      </c>
      <c r="R9" s="39">
        <f>Поэлементный!Q9</f>
        <v>14</v>
      </c>
      <c r="S9" s="39">
        <f>Поэлементный!R9</f>
        <v>15</v>
      </c>
      <c r="T9" s="39">
        <f>Поэлементный!S9</f>
        <v>16</v>
      </c>
      <c r="U9" s="39">
        <f>Поэлементный!T9</f>
        <v>17</v>
      </c>
      <c r="V9" s="39" t="e">
        <f>Поэлементный!#REF!</f>
        <v>#REF!</v>
      </c>
      <c r="W9" s="39" t="e">
        <f>Поэлементный!#REF!</f>
        <v>#REF!</v>
      </c>
      <c r="X9" s="39" t="e">
        <f>Поэлементный!#REF!</f>
        <v>#REF!</v>
      </c>
    </row>
    <row r="10" spans="1:29" ht="15.75">
      <c r="A10" s="62" t="str">
        <f>A7</f>
        <v>7а</v>
      </c>
      <c r="B10" s="63"/>
      <c r="C10" s="63"/>
      <c r="D10" s="64"/>
      <c r="E10" s="20">
        <f>Поэлементный!D34</f>
        <v>14</v>
      </c>
      <c r="F10" s="20">
        <f>Поэлементный!E34</f>
        <v>10</v>
      </c>
      <c r="G10" s="20">
        <f>Поэлементный!F34</f>
        <v>9</v>
      </c>
      <c r="H10" s="20">
        <f>Поэлементный!G34</f>
        <v>21</v>
      </c>
      <c r="I10" s="20">
        <f>Поэлементный!H34</f>
        <v>18</v>
      </c>
      <c r="J10" s="20">
        <f>Поэлементный!I34</f>
        <v>23</v>
      </c>
      <c r="K10" s="20">
        <f>Поэлементный!J34</f>
        <v>23</v>
      </c>
      <c r="L10" s="20">
        <f>Поэлементный!K34</f>
        <v>16</v>
      </c>
      <c r="M10" s="20">
        <f>Поэлементный!L34</f>
        <v>17</v>
      </c>
      <c r="N10" s="20">
        <f>Поэлементный!M34</f>
        <v>17</v>
      </c>
      <c r="O10" s="20">
        <f>Поэлементный!N34</f>
        <v>6</v>
      </c>
      <c r="P10" s="20">
        <f>Поэлементный!O34</f>
        <v>5</v>
      </c>
      <c r="Q10" s="20">
        <f>Поэлементный!P34</f>
        <v>20</v>
      </c>
      <c r="R10" s="20">
        <f>Поэлементный!Q34</f>
        <v>13</v>
      </c>
      <c r="S10" s="20">
        <f>Поэлементный!R34</f>
        <v>10</v>
      </c>
      <c r="T10" s="20">
        <f>Поэлементный!S34</f>
        <v>8</v>
      </c>
      <c r="U10" s="20">
        <f>Поэлементный!T34</f>
        <v>1</v>
      </c>
      <c r="V10" s="20" t="e">
        <f>Поэлементный!#REF!</f>
        <v>#REF!</v>
      </c>
      <c r="W10" s="20" t="e">
        <f>Поэлементный!#REF!</f>
        <v>#REF!</v>
      </c>
      <c r="X10" s="20" t="e">
        <f>Поэлементный!#REF!</f>
        <v>#REF!</v>
      </c>
    </row>
    <row r="11" spans="1:29">
      <c r="A11" s="65"/>
      <c r="B11" s="66"/>
      <c r="C11" s="66"/>
      <c r="D11" s="67"/>
      <c r="E11" s="21">
        <f>E10/$E$7</f>
        <v>0.58333333333333337</v>
      </c>
      <c r="F11" s="21">
        <f t="shared" ref="F11:P11" si="0">F10/$E$7</f>
        <v>0.41666666666666669</v>
      </c>
      <c r="G11" s="21">
        <f t="shared" si="0"/>
        <v>0.375</v>
      </c>
      <c r="H11" s="21">
        <f t="shared" si="0"/>
        <v>0.875</v>
      </c>
      <c r="I11" s="21">
        <f t="shared" si="0"/>
        <v>0.75</v>
      </c>
      <c r="J11" s="21">
        <f t="shared" si="0"/>
        <v>0.95833333333333337</v>
      </c>
      <c r="K11" s="21">
        <f t="shared" si="0"/>
        <v>0.95833333333333337</v>
      </c>
      <c r="L11" s="21">
        <f t="shared" si="0"/>
        <v>0.66666666666666663</v>
      </c>
      <c r="M11" s="21">
        <f t="shared" si="0"/>
        <v>0.70833333333333337</v>
      </c>
      <c r="N11" s="21">
        <f t="shared" si="0"/>
        <v>0.70833333333333337</v>
      </c>
      <c r="O11" s="21">
        <f t="shared" si="0"/>
        <v>0.25</v>
      </c>
      <c r="P11" s="21">
        <f t="shared" si="0"/>
        <v>0.20833333333333334</v>
      </c>
      <c r="Q11" s="21">
        <f>Q10/$E$7</f>
        <v>0.83333333333333337</v>
      </c>
      <c r="R11" s="21">
        <f t="shared" ref="R11:W11" si="1">R10/$E$7</f>
        <v>0.54166666666666663</v>
      </c>
      <c r="S11" s="21">
        <f t="shared" si="1"/>
        <v>0.41666666666666669</v>
      </c>
      <c r="T11" s="21">
        <f t="shared" si="1"/>
        <v>0.33333333333333331</v>
      </c>
      <c r="U11" s="21">
        <f t="shared" si="1"/>
        <v>4.1666666666666664E-2</v>
      </c>
      <c r="V11" s="21" t="e">
        <f t="shared" si="1"/>
        <v>#REF!</v>
      </c>
      <c r="W11" s="21" t="e">
        <f t="shared" si="1"/>
        <v>#REF!</v>
      </c>
      <c r="X11" s="21" t="e">
        <f>X10/$E$7</f>
        <v>#REF!</v>
      </c>
    </row>
    <row r="12" spans="1:29" ht="15.75">
      <c r="A12" s="74" t="s">
        <v>20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</row>
    <row r="13" spans="1:29" ht="19.899999999999999" customHeight="1">
      <c r="A13" s="77" t="s">
        <v>8</v>
      </c>
      <c r="B13" s="78"/>
      <c r="C13" s="78"/>
      <c r="D13" s="79"/>
      <c r="E13" s="80" t="s">
        <v>19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9" ht="19.899999999999999" customHeight="1">
      <c r="A14" s="73">
        <v>1</v>
      </c>
      <c r="B14" s="73"/>
      <c r="C14" s="73"/>
      <c r="D14" s="73"/>
      <c r="E14" s="60" t="s">
        <v>46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9" ht="19.899999999999999" customHeight="1">
      <c r="A15" s="59">
        <v>2</v>
      </c>
      <c r="B15" s="59"/>
      <c r="C15" s="59"/>
      <c r="D15" s="59"/>
      <c r="E15" s="60" t="s">
        <v>35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9" ht="19.899999999999999" customHeight="1">
      <c r="A16" s="59">
        <v>3</v>
      </c>
      <c r="B16" s="59"/>
      <c r="C16" s="59"/>
      <c r="D16" s="59"/>
      <c r="E16" s="60" t="s">
        <v>45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ht="19.899999999999999" customHeight="1">
      <c r="A17" s="59">
        <v>4</v>
      </c>
      <c r="B17" s="59"/>
      <c r="C17" s="59"/>
      <c r="D17" s="59"/>
      <c r="E17" s="60" t="s">
        <v>47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9.899999999999999" customHeight="1">
      <c r="A18" s="59">
        <v>5</v>
      </c>
      <c r="B18" s="59"/>
      <c r="C18" s="59"/>
      <c r="D18" s="59"/>
      <c r="E18" s="60" t="s">
        <v>36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ht="19.899999999999999" customHeight="1">
      <c r="A19" s="59">
        <v>6</v>
      </c>
      <c r="B19" s="59"/>
      <c r="C19" s="59"/>
      <c r="D19" s="59"/>
      <c r="E19" s="60" t="s">
        <v>37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9.899999999999999" customHeight="1">
      <c r="A20" s="59">
        <v>7</v>
      </c>
      <c r="B20" s="59"/>
      <c r="C20" s="59"/>
      <c r="D20" s="59"/>
      <c r="E20" s="60" t="s">
        <v>38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ht="19.899999999999999" customHeight="1">
      <c r="A21" s="59">
        <v>8</v>
      </c>
      <c r="B21" s="59"/>
      <c r="C21" s="59"/>
      <c r="D21" s="59"/>
      <c r="E21" s="60" t="s">
        <v>39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ht="19.899999999999999" customHeight="1">
      <c r="A22" s="59">
        <v>9</v>
      </c>
      <c r="B22" s="59"/>
      <c r="C22" s="59"/>
      <c r="D22" s="59"/>
      <c r="E22" s="60" t="s">
        <v>48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ht="19.899999999999999" customHeight="1">
      <c r="A23" s="59">
        <v>10</v>
      </c>
      <c r="B23" s="59"/>
      <c r="C23" s="59"/>
      <c r="D23" s="59"/>
      <c r="E23" s="60" t="s">
        <v>40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ht="19.899999999999999" customHeight="1">
      <c r="A24" s="59">
        <v>11</v>
      </c>
      <c r="B24" s="59"/>
      <c r="C24" s="59"/>
      <c r="D24" s="59"/>
      <c r="E24" s="60" t="s">
        <v>41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9.899999999999999" customHeight="1">
      <c r="A25" s="59">
        <v>12</v>
      </c>
      <c r="B25" s="59"/>
      <c r="C25" s="59"/>
      <c r="D25" s="59"/>
      <c r="E25" s="60" t="s">
        <v>42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9.899999999999999" customHeight="1">
      <c r="A26" s="59">
        <v>13</v>
      </c>
      <c r="B26" s="59"/>
      <c r="C26" s="59"/>
      <c r="D26" s="59"/>
      <c r="E26" s="60" t="s">
        <v>51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ht="19.899999999999999" customHeight="1">
      <c r="A27" s="59">
        <v>14</v>
      </c>
      <c r="B27" s="59"/>
      <c r="C27" s="59"/>
      <c r="D27" s="59"/>
      <c r="E27" s="60" t="s">
        <v>49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19.899999999999999" customHeight="1">
      <c r="A28" s="59">
        <v>15</v>
      </c>
      <c r="B28" s="59"/>
      <c r="C28" s="59"/>
      <c r="D28" s="59"/>
      <c r="E28" s="60" t="s">
        <v>43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9.899999999999999" customHeight="1">
      <c r="A29" s="59">
        <v>16</v>
      </c>
      <c r="B29" s="59"/>
      <c r="C29" s="59"/>
      <c r="D29" s="59"/>
      <c r="E29" s="60" t="s">
        <v>44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9.899999999999999" customHeight="1">
      <c r="A30" s="59">
        <v>17</v>
      </c>
      <c r="B30" s="59"/>
      <c r="C30" s="59"/>
      <c r="D30" s="59"/>
      <c r="E30" s="60" t="s">
        <v>50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</sheetData>
  <mergeCells count="54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27:D27"/>
    <mergeCell ref="E27:X27"/>
    <mergeCell ref="A25:D25"/>
    <mergeCell ref="E25:X25"/>
    <mergeCell ref="A26:D26"/>
    <mergeCell ref="E26:X26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K3 H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Поэлементный</vt:lpstr>
      <vt:lpstr>Анализ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Елена</cp:lastModifiedBy>
  <dcterms:created xsi:type="dcterms:W3CDTF">2020-11-25T18:48:25Z</dcterms:created>
  <dcterms:modified xsi:type="dcterms:W3CDTF">2020-12-23T13:31:28Z</dcterms:modified>
</cp:coreProperties>
</file>